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52" yWindow="-72" windowWidth="10368" windowHeight="9360"/>
  </bookViews>
  <sheets>
    <sheet name="1полугодие" sheetId="1" r:id="rId1"/>
  </sheets>
  <definedNames>
    <definedName name="_xlnm.Print_Titles" localSheetId="0">'1полугодие'!$14:$17</definedName>
  </definedNames>
  <calcPr calcId="145621"/>
</workbook>
</file>

<file path=xl/calcChain.xml><?xml version="1.0" encoding="utf-8"?>
<calcChain xmlns="http://schemas.openxmlformats.org/spreadsheetml/2006/main">
  <c r="U33" i="1" l="1"/>
  <c r="H33" i="1"/>
  <c r="U95" i="1" l="1"/>
  <c r="H95" i="1"/>
  <c r="U26" i="1"/>
  <c r="U96" i="1" l="1"/>
  <c r="U97" i="1"/>
  <c r="U98" i="1"/>
  <c r="U99" i="1"/>
  <c r="U100" i="1"/>
  <c r="U101" i="1"/>
  <c r="U102" i="1"/>
  <c r="U103" i="1"/>
  <c r="N82" i="1" l="1"/>
  <c r="N121" i="1" l="1"/>
  <c r="N122" i="1"/>
  <c r="N103" i="1"/>
  <c r="N102" i="1"/>
  <c r="H102" i="1" s="1"/>
  <c r="N101" i="1"/>
  <c r="H101" i="1" s="1"/>
  <c r="N100" i="1"/>
  <c r="H100" i="1" s="1"/>
  <c r="N99" i="1"/>
  <c r="H99" i="1" s="1"/>
  <c r="N98" i="1"/>
  <c r="H98" i="1" s="1"/>
  <c r="N96" i="1"/>
  <c r="H96" i="1" s="1"/>
  <c r="H97" i="1"/>
  <c r="H103" i="1"/>
  <c r="N111" i="1"/>
  <c r="N106" i="1"/>
  <c r="N110" i="1"/>
  <c r="N105" i="1"/>
  <c r="N72" i="1"/>
  <c r="H72" i="1" s="1"/>
  <c r="N73" i="1"/>
  <c r="H73" i="1" s="1"/>
  <c r="N74" i="1"/>
  <c r="H74" i="1" s="1"/>
  <c r="N35" i="1"/>
  <c r="N26" i="1"/>
  <c r="H26" i="1" s="1"/>
  <c r="U22" i="1" l="1"/>
  <c r="U25" i="1"/>
  <c r="U27" i="1"/>
  <c r="U28" i="1"/>
  <c r="U32" i="1"/>
  <c r="U34" i="1"/>
  <c r="U35" i="1"/>
  <c r="U36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5" i="1"/>
  <c r="U76" i="1"/>
  <c r="U77" i="1"/>
  <c r="U78" i="1"/>
  <c r="U79" i="1"/>
  <c r="U82" i="1"/>
  <c r="U84" i="1"/>
  <c r="U85" i="1"/>
  <c r="U87" i="1"/>
  <c r="U88" i="1"/>
  <c r="U89" i="1"/>
  <c r="U90" i="1"/>
  <c r="U91" i="1"/>
  <c r="U92" i="1"/>
  <c r="U93" i="1"/>
  <c r="U94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8" i="1"/>
  <c r="U119" i="1"/>
  <c r="U120" i="1"/>
  <c r="U121" i="1"/>
  <c r="U122" i="1"/>
  <c r="U23" i="1"/>
  <c r="N22" i="1"/>
  <c r="H35" i="1" l="1"/>
  <c r="I117" i="1" l="1"/>
  <c r="J117" i="1"/>
  <c r="K117" i="1"/>
  <c r="D24" i="1"/>
  <c r="E24" i="1"/>
  <c r="F24" i="1"/>
  <c r="G24" i="1"/>
  <c r="I24" i="1"/>
  <c r="J24" i="1"/>
  <c r="K24" i="1"/>
  <c r="M24" i="1"/>
  <c r="N24" i="1"/>
  <c r="O24" i="1"/>
  <c r="P24" i="1"/>
  <c r="L24" i="1"/>
  <c r="H27" i="1"/>
  <c r="H28" i="1"/>
  <c r="H121" i="1"/>
  <c r="M117" i="1"/>
  <c r="N117" i="1"/>
  <c r="O117" i="1"/>
  <c r="P117" i="1"/>
  <c r="L117" i="1"/>
  <c r="H109" i="1"/>
  <c r="H108" i="1"/>
  <c r="H107" i="1"/>
  <c r="H106" i="1"/>
  <c r="H105" i="1"/>
  <c r="H104" i="1"/>
  <c r="H75" i="1"/>
  <c r="H76" i="1"/>
  <c r="H34" i="1"/>
  <c r="H25" i="1"/>
  <c r="H122" i="1"/>
  <c r="U117" i="1" l="1"/>
  <c r="U24" i="1"/>
  <c r="H24" i="1"/>
  <c r="H77" i="1"/>
  <c r="J83" i="1" l="1"/>
  <c r="K83" i="1"/>
  <c r="L83" i="1"/>
  <c r="M83" i="1"/>
  <c r="N83" i="1"/>
  <c r="O83" i="1"/>
  <c r="P83" i="1"/>
  <c r="D117" i="1"/>
  <c r="E117" i="1"/>
  <c r="F117" i="1"/>
  <c r="H111" i="1" l="1"/>
  <c r="H112" i="1"/>
  <c r="H113" i="1"/>
  <c r="H114" i="1"/>
  <c r="H110" i="1"/>
  <c r="H115" i="1"/>
  <c r="H94" i="1"/>
  <c r="R94" i="1" s="1"/>
  <c r="S94" i="1" s="1"/>
  <c r="G94" i="1"/>
  <c r="F94" i="1"/>
  <c r="H78" i="1"/>
  <c r="D31" i="1"/>
  <c r="E31" i="1"/>
  <c r="I31" i="1"/>
  <c r="J31" i="1"/>
  <c r="K31" i="1"/>
  <c r="L31" i="1"/>
  <c r="M31" i="1"/>
  <c r="N31" i="1"/>
  <c r="O31" i="1"/>
  <c r="P31" i="1"/>
  <c r="H36" i="1"/>
  <c r="D38" i="1"/>
  <c r="E38" i="1"/>
  <c r="I38" i="1"/>
  <c r="J38" i="1"/>
  <c r="K38" i="1"/>
  <c r="L38" i="1"/>
  <c r="M38" i="1"/>
  <c r="N38" i="1"/>
  <c r="O38" i="1"/>
  <c r="P38" i="1"/>
  <c r="H79" i="1"/>
  <c r="U31" i="1" l="1"/>
  <c r="U38" i="1"/>
  <c r="Q94" i="1"/>
  <c r="F54" i="1" l="1"/>
  <c r="F53" i="1"/>
  <c r="G53" i="1"/>
  <c r="H53" i="1"/>
  <c r="R53" i="1" s="1"/>
  <c r="S53" i="1" s="1"/>
  <c r="G54" i="1"/>
  <c r="H54" i="1"/>
  <c r="R54" i="1" s="1"/>
  <c r="S54" i="1" s="1"/>
  <c r="Q54" i="1" l="1"/>
  <c r="Q53" i="1"/>
  <c r="F82" i="1"/>
  <c r="G82" i="1" l="1"/>
  <c r="G41" i="1"/>
  <c r="H41" i="1"/>
  <c r="R41" i="1" s="1"/>
  <c r="S41" i="1" s="1"/>
  <c r="G42" i="1"/>
  <c r="H42" i="1"/>
  <c r="R42" i="1" s="1"/>
  <c r="S42" i="1" s="1"/>
  <c r="G43" i="1"/>
  <c r="H43" i="1"/>
  <c r="R43" i="1" s="1"/>
  <c r="S43" i="1" s="1"/>
  <c r="G44" i="1"/>
  <c r="H44" i="1"/>
  <c r="G45" i="1"/>
  <c r="H45" i="1"/>
  <c r="R45" i="1" s="1"/>
  <c r="S45" i="1" s="1"/>
  <c r="G46" i="1"/>
  <c r="H46" i="1"/>
  <c r="R46" i="1" s="1"/>
  <c r="S46" i="1" s="1"/>
  <c r="G47" i="1"/>
  <c r="H47" i="1"/>
  <c r="R47" i="1" s="1"/>
  <c r="S47" i="1" s="1"/>
  <c r="G48" i="1"/>
  <c r="H48" i="1"/>
  <c r="R48" i="1" s="1"/>
  <c r="S48" i="1" s="1"/>
  <c r="G49" i="1"/>
  <c r="H49" i="1"/>
  <c r="R49" i="1" s="1"/>
  <c r="S49" i="1" s="1"/>
  <c r="G50" i="1"/>
  <c r="H50" i="1"/>
  <c r="R50" i="1" s="1"/>
  <c r="S50" i="1" s="1"/>
  <c r="G51" i="1"/>
  <c r="H51" i="1"/>
  <c r="R51" i="1" s="1"/>
  <c r="S51" i="1" s="1"/>
  <c r="G52" i="1"/>
  <c r="H52" i="1"/>
  <c r="G55" i="1"/>
  <c r="H55" i="1"/>
  <c r="R55" i="1" s="1"/>
  <c r="S55" i="1" s="1"/>
  <c r="G56" i="1"/>
  <c r="H56" i="1"/>
  <c r="R56" i="1" s="1"/>
  <c r="S56" i="1" s="1"/>
  <c r="G57" i="1"/>
  <c r="H57" i="1"/>
  <c r="R57" i="1" s="1"/>
  <c r="S57" i="1" s="1"/>
  <c r="G58" i="1"/>
  <c r="H58" i="1"/>
  <c r="R58" i="1" s="1"/>
  <c r="S58" i="1" s="1"/>
  <c r="G59" i="1"/>
  <c r="H59" i="1"/>
  <c r="R59" i="1" s="1"/>
  <c r="S59" i="1" s="1"/>
  <c r="G60" i="1"/>
  <c r="H60" i="1"/>
  <c r="R60" i="1" s="1"/>
  <c r="S60" i="1" s="1"/>
  <c r="G61" i="1"/>
  <c r="H61" i="1"/>
  <c r="R61" i="1" s="1"/>
  <c r="S61" i="1" s="1"/>
  <c r="G62" i="1"/>
  <c r="H62" i="1"/>
  <c r="G63" i="1"/>
  <c r="H63" i="1"/>
  <c r="R63" i="1" s="1"/>
  <c r="S63" i="1" s="1"/>
  <c r="G64" i="1"/>
  <c r="H64" i="1"/>
  <c r="R64" i="1" s="1"/>
  <c r="S64" i="1" s="1"/>
  <c r="G65" i="1"/>
  <c r="H65" i="1"/>
  <c r="R65" i="1" s="1"/>
  <c r="S65" i="1" s="1"/>
  <c r="G66" i="1"/>
  <c r="H66" i="1"/>
  <c r="R66" i="1" s="1"/>
  <c r="S66" i="1" s="1"/>
  <c r="G67" i="1"/>
  <c r="H67" i="1"/>
  <c r="R67" i="1" s="1"/>
  <c r="S67" i="1" s="1"/>
  <c r="G68" i="1"/>
  <c r="H68" i="1"/>
  <c r="R68" i="1" s="1"/>
  <c r="S68" i="1" s="1"/>
  <c r="G69" i="1"/>
  <c r="H69" i="1"/>
  <c r="R69" i="1" s="1"/>
  <c r="S69" i="1" s="1"/>
  <c r="G70" i="1"/>
  <c r="H70" i="1"/>
  <c r="G71" i="1"/>
  <c r="H71" i="1"/>
  <c r="R71" i="1" s="1"/>
  <c r="S71" i="1" s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39" i="1"/>
  <c r="F38" i="1" l="1"/>
  <c r="Q71" i="1"/>
  <c r="Q63" i="1"/>
  <c r="Q55" i="1"/>
  <c r="Q45" i="1"/>
  <c r="Q69" i="1"/>
  <c r="Q65" i="1"/>
  <c r="Q61" i="1"/>
  <c r="Q57" i="1"/>
  <c r="Q51" i="1"/>
  <c r="Q47" i="1"/>
  <c r="Q43" i="1"/>
  <c r="Q60" i="1"/>
  <c r="Q46" i="1"/>
  <c r="Q66" i="1"/>
  <c r="Q58" i="1"/>
  <c r="Q48" i="1"/>
  <c r="Q70" i="1"/>
  <c r="Q52" i="1"/>
  <c r="Q68" i="1"/>
  <c r="Q64" i="1"/>
  <c r="Q56" i="1"/>
  <c r="Q50" i="1"/>
  <c r="Q42" i="1"/>
  <c r="R70" i="1"/>
  <c r="S70" i="1" s="1"/>
  <c r="Q62" i="1"/>
  <c r="Q44" i="1"/>
  <c r="R44" i="1"/>
  <c r="S44" i="1" s="1"/>
  <c r="R62" i="1"/>
  <c r="S62" i="1" s="1"/>
  <c r="Q67" i="1"/>
  <c r="Q59" i="1"/>
  <c r="Q49" i="1"/>
  <c r="Q41" i="1"/>
  <c r="R52" i="1"/>
  <c r="S52" i="1" s="1"/>
  <c r="J81" i="1" l="1"/>
  <c r="D81" i="1"/>
  <c r="E81" i="1"/>
  <c r="I81" i="1"/>
  <c r="K81" i="1"/>
  <c r="L81" i="1"/>
  <c r="M81" i="1"/>
  <c r="N81" i="1"/>
  <c r="O81" i="1"/>
  <c r="P81" i="1"/>
  <c r="U81" i="1" l="1"/>
  <c r="H82" i="1"/>
  <c r="R82" i="1" s="1"/>
  <c r="S82" i="1" s="1"/>
  <c r="Q82" i="1" l="1"/>
  <c r="E86" i="1" l="1"/>
  <c r="I86" i="1"/>
  <c r="J86" i="1"/>
  <c r="K86" i="1"/>
  <c r="L86" i="1"/>
  <c r="M86" i="1"/>
  <c r="N86" i="1"/>
  <c r="O86" i="1"/>
  <c r="P86" i="1"/>
  <c r="D86" i="1"/>
  <c r="G118" i="1"/>
  <c r="H118" i="1"/>
  <c r="G91" i="1"/>
  <c r="H91" i="1"/>
  <c r="F91" i="1"/>
  <c r="G90" i="1"/>
  <c r="H90" i="1"/>
  <c r="F90" i="1"/>
  <c r="G87" i="1"/>
  <c r="H87" i="1"/>
  <c r="R87" i="1" s="1"/>
  <c r="S87" i="1" s="1"/>
  <c r="G88" i="1"/>
  <c r="H88" i="1"/>
  <c r="R88" i="1" s="1"/>
  <c r="S88" i="1" s="1"/>
  <c r="G89" i="1"/>
  <c r="H89" i="1"/>
  <c r="R89" i="1" s="1"/>
  <c r="S89" i="1" s="1"/>
  <c r="G92" i="1"/>
  <c r="H92" i="1"/>
  <c r="R92" i="1" s="1"/>
  <c r="S92" i="1" s="1"/>
  <c r="G93" i="1"/>
  <c r="H93" i="1"/>
  <c r="R93" i="1" s="1"/>
  <c r="S93" i="1" s="1"/>
  <c r="F87" i="1"/>
  <c r="F88" i="1"/>
  <c r="F89" i="1"/>
  <c r="F92" i="1"/>
  <c r="F93" i="1"/>
  <c r="H40" i="1"/>
  <c r="G40" i="1"/>
  <c r="U86" i="1" l="1"/>
  <c r="R118" i="1"/>
  <c r="S118" i="1" s="1"/>
  <c r="G86" i="1"/>
  <c r="Q118" i="1"/>
  <c r="R91" i="1"/>
  <c r="S91" i="1" s="1"/>
  <c r="R90" i="1"/>
  <c r="S90" i="1" s="1"/>
  <c r="Q91" i="1"/>
  <c r="Q90" i="1"/>
  <c r="Q93" i="1"/>
  <c r="Q89" i="1"/>
  <c r="Q87" i="1"/>
  <c r="Q92" i="1"/>
  <c r="Q88" i="1"/>
  <c r="R40" i="1"/>
  <c r="S40" i="1" s="1"/>
  <c r="Q40" i="1"/>
  <c r="H119" i="1" l="1"/>
  <c r="H120" i="1"/>
  <c r="G120" i="1"/>
  <c r="G119" i="1"/>
  <c r="G117" i="1" l="1"/>
  <c r="H117" i="1"/>
  <c r="H86" i="1"/>
  <c r="F86" i="1"/>
  <c r="Q86" i="1" l="1"/>
  <c r="F83" i="1"/>
  <c r="H83" i="1"/>
  <c r="G84" i="1"/>
  <c r="H84" i="1"/>
  <c r="R84" i="1" s="1"/>
  <c r="S84" i="1" s="1"/>
  <c r="I83" i="1"/>
  <c r="U83" i="1" s="1"/>
  <c r="R83" i="1" l="1"/>
  <c r="S83" i="1" s="1"/>
  <c r="H81" i="1"/>
  <c r="Q83" i="1"/>
  <c r="G83" i="1"/>
  <c r="G23" i="1" l="1"/>
  <c r="G22" i="1"/>
  <c r="R119" i="1" l="1"/>
  <c r="S119" i="1" s="1"/>
  <c r="R120" i="1" l="1"/>
  <c r="S120" i="1" s="1"/>
  <c r="Q119" i="1"/>
  <c r="Q120" i="1"/>
  <c r="Q117" i="1" l="1"/>
  <c r="G81" i="1"/>
  <c r="G39" i="1"/>
  <c r="G38" i="1" s="1"/>
  <c r="G32" i="1"/>
  <c r="G31" i="1" s="1"/>
  <c r="M21" i="1" l="1"/>
  <c r="M20" i="1" s="1"/>
  <c r="N21" i="1"/>
  <c r="I21" i="1"/>
  <c r="K21" i="1"/>
  <c r="L21" i="1"/>
  <c r="L20" i="1" s="1"/>
  <c r="O21" i="1"/>
  <c r="P21" i="1"/>
  <c r="P20" i="1" s="1"/>
  <c r="I30" i="1"/>
  <c r="J30" i="1"/>
  <c r="K30" i="1"/>
  <c r="L30" i="1"/>
  <c r="M30" i="1"/>
  <c r="N30" i="1"/>
  <c r="O30" i="1"/>
  <c r="P30" i="1"/>
  <c r="M37" i="1"/>
  <c r="I37" i="1"/>
  <c r="J37" i="1"/>
  <c r="K37" i="1"/>
  <c r="L37" i="1"/>
  <c r="N37" i="1"/>
  <c r="O37" i="1"/>
  <c r="P37" i="1"/>
  <c r="H80" i="1"/>
  <c r="I80" i="1"/>
  <c r="J80" i="1"/>
  <c r="K80" i="1"/>
  <c r="L80" i="1"/>
  <c r="M80" i="1"/>
  <c r="N80" i="1"/>
  <c r="O80" i="1"/>
  <c r="P80" i="1"/>
  <c r="U30" i="1" l="1"/>
  <c r="U80" i="1"/>
  <c r="U37" i="1"/>
  <c r="U21" i="1"/>
  <c r="K29" i="1"/>
  <c r="K18" i="1" s="1"/>
  <c r="K19" i="1" s="1"/>
  <c r="O29" i="1"/>
  <c r="O18" i="1" s="1"/>
  <c r="O19" i="1" s="1"/>
  <c r="I20" i="1"/>
  <c r="P29" i="1"/>
  <c r="P18" i="1" s="1"/>
  <c r="P19" i="1" s="1"/>
  <c r="L29" i="1"/>
  <c r="L18" i="1" s="1"/>
  <c r="L19" i="1" s="1"/>
  <c r="M29" i="1"/>
  <c r="M18" i="1" s="1"/>
  <c r="M19" i="1" s="1"/>
  <c r="N29" i="1"/>
  <c r="N18" i="1" s="1"/>
  <c r="N19" i="1" s="1"/>
  <c r="J29" i="1"/>
  <c r="N20" i="1"/>
  <c r="O20" i="1"/>
  <c r="K20" i="1"/>
  <c r="U20" i="1" l="1"/>
  <c r="I29" i="1"/>
  <c r="U29" i="1" s="1"/>
  <c r="I18" i="1" l="1"/>
  <c r="U18" i="1" s="1"/>
  <c r="R80" i="1"/>
  <c r="S80" i="1" s="1"/>
  <c r="R81" i="1"/>
  <c r="S81" i="1" s="1"/>
  <c r="I19" i="1" l="1"/>
  <c r="U19" i="1" s="1"/>
  <c r="E80" i="1"/>
  <c r="G80" i="1"/>
  <c r="F32" i="1"/>
  <c r="F31" i="1" s="1"/>
  <c r="H32" i="1" l="1"/>
  <c r="H31" i="1" s="1"/>
  <c r="R117" i="1" l="1"/>
  <c r="H39" i="1"/>
  <c r="H38" i="1" s="1"/>
  <c r="H37" i="1" l="1"/>
  <c r="R39" i="1"/>
  <c r="S39" i="1" s="1"/>
  <c r="R32" i="1"/>
  <c r="S32" i="1" s="1"/>
  <c r="R38" i="1" l="1"/>
  <c r="S38" i="1" s="1"/>
  <c r="R86" i="1" l="1"/>
  <c r="S86" i="1" s="1"/>
  <c r="Q39" i="1" l="1"/>
  <c r="Q38" i="1" s="1"/>
  <c r="Q32" i="1"/>
  <c r="D30" i="1"/>
  <c r="E30" i="1"/>
  <c r="E37" i="1"/>
  <c r="D37" i="1"/>
  <c r="G37" i="1"/>
  <c r="G30" i="1"/>
  <c r="E21" i="1"/>
  <c r="E20" i="1" s="1"/>
  <c r="G29" i="1" l="1"/>
  <c r="Q37" i="1"/>
  <c r="R37" i="1"/>
  <c r="S37" i="1" s="1"/>
  <c r="R24" i="1"/>
  <c r="S24" i="1" s="1"/>
  <c r="F30" i="1"/>
  <c r="D29" i="1"/>
  <c r="E29" i="1"/>
  <c r="F37" i="1" l="1"/>
  <c r="E18" i="1"/>
  <c r="E19" i="1" s="1"/>
  <c r="F29" i="1" l="1"/>
  <c r="S117" i="1" l="1"/>
  <c r="H22" i="1" l="1"/>
  <c r="R22" i="1" l="1"/>
  <c r="S22" i="1" s="1"/>
  <c r="J21" i="1"/>
  <c r="J20" i="1" s="1"/>
  <c r="H23" i="1"/>
  <c r="H21" i="1" s="1"/>
  <c r="R23" i="1" l="1"/>
  <c r="S23" i="1" s="1"/>
  <c r="J18" i="1"/>
  <c r="J19" i="1" s="1"/>
  <c r="H20" i="1"/>
  <c r="R20" i="1" s="1"/>
  <c r="S20" i="1" s="1"/>
  <c r="R21" i="1"/>
  <c r="S21" i="1" s="1"/>
  <c r="G21" i="1" l="1"/>
  <c r="G18" i="1" s="1"/>
  <c r="G19" i="1" s="1"/>
  <c r="G20" i="1" l="1"/>
  <c r="D80" i="1"/>
  <c r="F81" i="1" l="1"/>
  <c r="F80" i="1" s="1"/>
  <c r="F84" i="1"/>
  <c r="Q84" i="1" s="1"/>
  <c r="Q81" i="1" l="1"/>
  <c r="Q80" i="1" s="1"/>
  <c r="Q31" i="1" l="1"/>
  <c r="Q30" i="1" s="1"/>
  <c r="Q29" i="1" s="1"/>
  <c r="H30" i="1" l="1"/>
  <c r="R31" i="1"/>
  <c r="S31" i="1" s="1"/>
  <c r="H29" i="1" l="1"/>
  <c r="R30" i="1"/>
  <c r="S30" i="1" s="1"/>
  <c r="R29" i="1" l="1"/>
  <c r="S29" i="1" s="1"/>
  <c r="H18" i="1"/>
  <c r="R18" i="1" l="1"/>
  <c r="S18" i="1" s="1"/>
  <c r="H19" i="1"/>
  <c r="R19" i="1" s="1"/>
  <c r="S19" i="1" s="1"/>
  <c r="F23" i="1"/>
  <c r="Q23" i="1" s="1"/>
  <c r="F22" i="1"/>
  <c r="D21" i="1"/>
  <c r="D20" i="1" s="1"/>
  <c r="D18" i="1" s="1"/>
  <c r="D19" i="1" s="1"/>
  <c r="F21" i="1" l="1"/>
  <c r="F20" i="1" s="1"/>
  <c r="F18" i="1" s="1"/>
  <c r="F19" i="1" s="1"/>
  <c r="Q22" i="1"/>
  <c r="Q21" i="1" l="1"/>
  <c r="Q18" i="1" l="1"/>
  <c r="Q19" i="1" s="1"/>
  <c r="Q20" i="1"/>
</calcChain>
</file>

<file path=xl/sharedStrings.xml><?xml version="1.0" encoding="utf-8"?>
<sst xmlns="http://schemas.openxmlformats.org/spreadsheetml/2006/main" count="872" uniqueCount="402">
  <si>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</si>
  <si>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</si>
  <si>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</si>
  <si>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</si>
  <si>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</si>
  <si>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</si>
  <si>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</si>
  <si>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</si>
  <si>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</si>
  <si>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</si>
  <si>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</si>
  <si>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</si>
  <si>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</si>
  <si>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</si>
  <si>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</si>
  <si>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</si>
  <si>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</si>
  <si>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</si>
  <si>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</si>
  <si>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</si>
  <si>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</si>
  <si>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</si>
  <si>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</si>
  <si>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</si>
  <si>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</si>
  <si>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</si>
  <si>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</si>
  <si>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Муниципального предприятия "Всеволожское предприятие электрических сетей"</t>
  </si>
  <si>
    <t>Всего, в том числе: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</si>
  <si>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</si>
  <si>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</si>
  <si>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</si>
  <si>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</si>
  <si>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</si>
  <si>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</si>
  <si>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</si>
  <si>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</si>
  <si>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</si>
  <si>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</si>
  <si>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</si>
  <si>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</si>
  <si>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</si>
  <si>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</si>
  <si>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</si>
  <si>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</si>
  <si>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</si>
  <si>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</si>
  <si>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</si>
  <si>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</si>
  <si>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</si>
  <si>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</si>
  <si>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1.2.2.1.6</t>
  </si>
  <si>
    <t>1.2.2.1.7</t>
  </si>
  <si>
    <t>1.2.2.1.8</t>
  </si>
  <si>
    <t>1.2.2.1.10</t>
  </si>
  <si>
    <t>1.2.2.1.12</t>
  </si>
  <si>
    <t>1.2.2.1.13</t>
  </si>
  <si>
    <t>1.2.2.1.14</t>
  </si>
  <si>
    <t>1.2.2.1.15</t>
  </si>
  <si>
    <t>1.2.2.1.16</t>
  </si>
  <si>
    <t>1.2.2.1.17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</si>
  <si>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</si>
  <si>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</si>
  <si>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</si>
  <si>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</si>
  <si>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</si>
  <si>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</si>
  <si>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</si>
  <si>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</si>
  <si>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</si>
  <si>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</si>
  <si>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</si>
  <si>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</si>
  <si>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</si>
  <si>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</si>
  <si>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</si>
  <si>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</si>
  <si>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</si>
  <si>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1.2.2.1.1</t>
  </si>
  <si>
    <t>1.2.1.1.1</t>
  </si>
  <si>
    <t>1.2.2.1.18</t>
  </si>
  <si>
    <t>1.2.2.1.19</t>
  </si>
  <si>
    <t>1.2.2.1.20</t>
  </si>
  <si>
    <t>1.2.2.1.21</t>
  </si>
  <si>
    <t>г. Всеволожск, реконструкция ВЛ-0,4 кВ ф. 2 от ТП-120 по ул. Обороны и пер. Теневому L=750м</t>
  </si>
  <si>
    <t xml:space="preserve"> I_2000001242</t>
  </si>
  <si>
    <t>1.2.2.1.23</t>
  </si>
  <si>
    <t>1.2.2.1.24</t>
  </si>
  <si>
    <t>Реконструкция КЛ-6кВ ф.640-01 от РП-10 до ТП-90, L~150м,Колтушское ш. у д.20.  г.Всеволожск</t>
  </si>
  <si>
    <t>J_2000000139</t>
  </si>
  <si>
    <t>1.2.2.1.25</t>
  </si>
  <si>
    <t xml:space="preserve">Реконструкция КЛ-6кВ ф.640-01 от РП-10 до ТП-94, L~550м., Колтушское ш. у д.20,  г.Всеволожск
</t>
  </si>
  <si>
    <t>J_2000001310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</si>
  <si>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</si>
  <si>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</si>
  <si>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</si>
  <si>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</si>
  <si>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</si>
  <si>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</si>
  <si>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г.Всеволожск,КЛ-10кВ от ТП-118 до ТП-120,АСБ-10 3х185, L≈0,11км</t>
  </si>
  <si>
    <t>E_2000002311</t>
  </si>
  <si>
    <t>E_0000001110</t>
  </si>
  <si>
    <t>E_0000001222</t>
  </si>
  <si>
    <t>E_0000000222</t>
  </si>
  <si>
    <t xml:space="preserve">г.Всеволожск,ВЛ-0,4кВ от ТП-20 по ул.Некрасова,СИП-2 3х95+1х95, L=470м </t>
  </si>
  <si>
    <t>E_0000001225</t>
  </si>
  <si>
    <t>J_2000000455</t>
  </si>
  <si>
    <t xml:space="preserve">1.2.3.2 </t>
  </si>
  <si>
    <t>Установка приборов учета, класс напряжения 6 (10) кВ</t>
  </si>
  <si>
    <t>1.2.3.2.1</t>
  </si>
  <si>
    <t>J_2100000054</t>
  </si>
  <si>
    <t>1.6.1</t>
  </si>
  <si>
    <t>1.6.2</t>
  </si>
  <si>
    <t>1.6.3</t>
  </si>
  <si>
    <t>1.2.2.1.29</t>
  </si>
  <si>
    <t>1.2.2.1.30</t>
  </si>
  <si>
    <t>1.2.2.1.31</t>
  </si>
  <si>
    <t>Финансирование капитальных вложений 2022 года, млн. рублей (с НДС)</t>
  </si>
  <si>
    <t>Остаток финансирования капитальных вложений на 01.01.2022 год в прогнозных ценах соответствующих лет, млн. рублей
(с НДС)</t>
  </si>
  <si>
    <t>Фактический объем финансирования капитальных вложений на 01.01.2022 год,
млн. рублей
(с НДС)</t>
  </si>
  <si>
    <t>Реконструкция ВЛ-10 кВ ф. 325-01 L~ 450 м,  ул. Пионерская,  п. Рахья</t>
  </si>
  <si>
    <t>J_2100001127</t>
  </si>
  <si>
    <t>г.Всеволожск, строительство КЛ-10кВ от ТП-118 до ТП-123, кабелем АСБ-10 3х185, L≈0,49км</t>
  </si>
  <si>
    <t>E_2000002312</t>
  </si>
  <si>
    <t>Автомобиль УАЗ</t>
  </si>
  <si>
    <t>J_2200000437</t>
  </si>
  <si>
    <t>1.2.2.1.2</t>
  </si>
  <si>
    <t>1.2.2.1.3</t>
  </si>
  <si>
    <t>1.2.2.1.4</t>
  </si>
  <si>
    <t>1.2.2.1.5</t>
  </si>
  <si>
    <t>1.2.2.1.9</t>
  </si>
  <si>
    <t>1.2.2.1.11</t>
  </si>
  <si>
    <t>1.2.2.1.22</t>
  </si>
  <si>
    <t>1.2.2.1.26</t>
  </si>
  <si>
    <t>1.2.2.1.27</t>
  </si>
  <si>
    <t>1.2.2.1.28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</si>
  <si>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</si>
  <si>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</si>
  <si>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</si>
  <si>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>Распоряжением Комитета по ТЭК №79 от 31.10.2022г.</t>
  </si>
  <si>
    <t>г.Всеволожск, в ТП-85 замена оборудования.</t>
  </si>
  <si>
    <t>E_2300000158</t>
  </si>
  <si>
    <t xml:space="preserve">пос. Токсово, реконструкция ВЛ-10 кВ ф. 601-06 участка между ТП-214 и ТП-232 (переход ж/д), L=60 м </t>
  </si>
  <si>
    <t xml:space="preserve">I_2000001118 </t>
  </si>
  <si>
    <t>Реконструкция ВЛ-0,4кВ ТП-69 Ф.7,   L~550м, г. Всеволожск.</t>
  </si>
  <si>
    <t>J_2000001292</t>
  </si>
  <si>
    <t>J_2200001123</t>
  </si>
  <si>
    <t>J_2200001124</t>
  </si>
  <si>
    <t>Реконструкция  ВЛ-0.4кВ от РУ-0.4кВ ТП-148 L~380м ;  г. Всеволожск</t>
  </si>
  <si>
    <t>J_2200001262</t>
  </si>
  <si>
    <t>Реконструкция ВЛ-0,4кВ  ТП-17 Ф.8  L~1040м  ул.Коммуны, ул.Варшавская, г. Всеволожск</t>
  </si>
  <si>
    <t>J_2200001266</t>
  </si>
  <si>
    <t>Реконструкция ВЛ-0,4кВ  ТП-104 Ф.2,   L~445м , г. Всеволожск.</t>
  </si>
  <si>
    <t>J_2200001281</t>
  </si>
  <si>
    <t>Реконструкция ВЛ-0,4кВ ТП-85 Ф.3 , L~430м г. Всеволожск.</t>
  </si>
  <si>
    <t>J_2200001296</t>
  </si>
  <si>
    <t>Реконструкция ВЛ-0,4 кВ от ТП-322   L~700 м,  ул. Озерная, Токсово</t>
  </si>
  <si>
    <t>J_2200012102</t>
  </si>
  <si>
    <t>Pеконструкция КЛ-10кВ от ПС-525 ф.525-203   L~200м,    ул. Гоголя, г.Всеволожск</t>
  </si>
  <si>
    <t>J_2200001312</t>
  </si>
  <si>
    <t>J_2300001125</t>
  </si>
  <si>
    <t>Реконструкция  2ВЛ-0,4 кВ ф. 2(L~  90 м ), ф. 8(L~230 м  ) от ТП-41,   Октябрьское шоссе, ул. Гладкинская четная,  п. Рахья</t>
  </si>
  <si>
    <t>J_2300001261</t>
  </si>
  <si>
    <t xml:space="preserve">Реконструкция ВЛ-0,4кВ ТП-16 Ф.3   L~300м г. Всеволожск </t>
  </si>
  <si>
    <t>J_2300001270</t>
  </si>
  <si>
    <t>Реконструкция ВЛ-0,4кВ  ТП-87 Ф.2   L~145м  ул.Горсткина, г. Всеволожск.</t>
  </si>
  <si>
    <t>J_2300001271</t>
  </si>
  <si>
    <t>Реконструкция ВЛ-0,4кВ ТП-113 Ф.2,   L~250м  ул.Тургенева, г. Всеволожск.</t>
  </si>
  <si>
    <t>J_2300001274</t>
  </si>
  <si>
    <t>Реконструкция ВЛ-0,4кВ  ТП-147 Ф.2,   L~410м  г. Всеволожск.</t>
  </si>
  <si>
    <t>J_2300001289</t>
  </si>
  <si>
    <t>Реконструкция ВЛ-0,4кВ ТП-147 Ф.4 ,  L~200м г. Всеволожск.</t>
  </si>
  <si>
    <t>J_2300001290</t>
  </si>
  <si>
    <t>Реконструкция ВЛ-0,4кВ ТП-69 Ф.6,  L~340м г. Всеволожск.</t>
  </si>
  <si>
    <t>J_2300001291</t>
  </si>
  <si>
    <t>Реконструкция ВЛ-0,4кВ  ТП-69 Ф.9 ,  L~320м , г. Всеволожск.</t>
  </si>
  <si>
    <t>J_2300001293</t>
  </si>
  <si>
    <t>пос.Токсово, реконструкция ВЛ-0,4кВ от ПП-4 по ул.Инженерная,СИП-2 3х95+1х95</t>
  </si>
  <si>
    <t>E_2300001216</t>
  </si>
  <si>
    <t>Реконструкция ВЛ-0,4кВ  ТП-41 ф.4  L~450м,  г.п.Рахья</t>
  </si>
  <si>
    <t xml:space="preserve"> J_2300001243</t>
  </si>
  <si>
    <t xml:space="preserve">Pеконструкция КЛ-10 кВ от РП-4 ф. 525-403 до  ТП-192, L~ 130 м. г. Всеволожск </t>
  </si>
  <si>
    <t>J_2300001313</t>
  </si>
  <si>
    <t xml:space="preserve">пос.Рахья, ВЛ-10кВ, ф. 1от РТП-2983 до Сосновой (к ТП-5), СИП-3 1х95, L=250м </t>
  </si>
  <si>
    <t>E_2300000119</t>
  </si>
  <si>
    <t>пос.Рахья, реконструкция КЛ-0,4 от  ТП-15 до д.31-32 по ул.Стационная,АСБ-1 4х120</t>
  </si>
  <si>
    <t>E_2300000142</t>
  </si>
  <si>
    <t xml:space="preserve">пос.Рахья,ВЛ-0,4кВ от ТП-41 по ул.Луговая,ул.Железнодорожная,ул.Гладкинская,СИП-2 3х95+1х95, L=1100м </t>
  </si>
  <si>
    <t xml:space="preserve">пос.Рахья,ВЛ-10кВ,от РТП-2983 до ТП-17,СИП-3 1х95, L=1150м </t>
  </si>
  <si>
    <t xml:space="preserve"> Строительство 2БКРТП-630/6/0,4кВ взамен ЗТП-2411 с  трансформаторами    ТМГ- 400/6/0,4кВ,  пос. им. Свердлова</t>
  </si>
  <si>
    <t>J_2000002576</t>
  </si>
  <si>
    <t>г.Всеволожск,КТПП-630 с трансформатором 400кВА на ул.Варшавская взамен ТП-11</t>
  </si>
  <si>
    <t>E_2000002515</t>
  </si>
  <si>
    <t>пос. Токсово, КЛ-10 к от ТП-431 до ТП-324, фид. 601-08 АСБ-10-185</t>
  </si>
  <si>
    <t>E_2000000236</t>
  </si>
  <si>
    <t>Строительство КТП-630/10/0,4 взамен ТП-439  установка существующего тр-ра 250 кВА, ул. Луговая, пос. Токсово</t>
  </si>
  <si>
    <t xml:space="preserve">J_2200002568 </t>
  </si>
  <si>
    <t xml:space="preserve">Строительство КРУН-10кВ   ф.325-16, от оп.117-оп.118   г.п. Рахья  
</t>
  </si>
  <si>
    <t>J_2200000265</t>
  </si>
  <si>
    <t>г.Всеволожск,ВЛ-0,4кВ от ТП-88 по ул.Евграфова,СИП-2 3х95+1х95, L=600м</t>
  </si>
  <si>
    <t>автомобиль легковой ВАЗ (НИВА) 3 шт</t>
  </si>
  <si>
    <t>J_2200000438</t>
  </si>
  <si>
    <t>Покупка электроинструмента и вспомогательных материалов для выполнения ИПР</t>
  </si>
  <si>
    <t>В связи с отсутствием тарифных источников титул перенесен в 2024г. (АОТС 18.01.23) Проект находится на согласовании в Комитете по ТЭК.</t>
  </si>
  <si>
    <t>В связи с отсутствием тарифных источников, строительство титула перенесено на 2025г. (АТО от 28.12.2021г.) Проект находится на согласовании в Комитете по ТЭК.</t>
  </si>
  <si>
    <t>В связи с отсутствием тарифных источников титул перенесен в 2023г.(АТО от 18.02.2022г.)</t>
  </si>
  <si>
    <t>В связи с отсутствием тарифных источников, СМР титула перенесено на 2023г.  (АТО от 30.04.2020г.) ПИР выполнен в полном объеме, подано заявление получение постановления на размещение объекта в Администрацию ВМР, срок получения постановления - январь 2022г, Заключен договор подряда, невыполнение со стороны подрядчика в связи с отсутствием авансирования</t>
  </si>
  <si>
    <t>В связи с отсутствием тарифных источников , строительство титула перенесено на 2023г.  (АТО от 20.12.2022г.)</t>
  </si>
  <si>
    <t>В связи с отсутствием тарифных источников, строительство титула перенесено на 2023г.  (АТО от 20.12.22г.)/ Заключен договор подряда, невыполнение со стороны подрядчика в связи с отсутствием авансирования</t>
  </si>
  <si>
    <t>В связи с отсутствием тарифных источников титул перенесен в 2024г. (АТО от 26.12.22) Проект находится на согласовании в Комитете по ТЭК.</t>
  </si>
  <si>
    <t>В связи с отсутствием тарифных источников титул перенесен в ИПР 2025-2029г.(АТО от 28.02.2022) Проект находится на согласовании в Комитете по ТЭК.</t>
  </si>
  <si>
    <t>В связи с отсутствием тарифных источников титул перенесен в 2024г. (АТО от 31.01.2022) Проект находится на согласовании в Комитете по ТЭК.</t>
  </si>
  <si>
    <t>В связи с отсутствием тарифных источников, выполнение титула перенесено в ИПР 2025-2029гг.  Проект находится на согласовании в Комитете по ТЭК.</t>
  </si>
  <si>
    <t>В связи с отсутствием тарифных источников титул перенесен в ИПР 2025-2029гг. (АТО от 18.02.2022)  Проект находится на согласовании в Комитете по ТЭК.</t>
  </si>
  <si>
    <t>В связи с отсутствием тарифных источников титул перенесен в ИПР 2025-2029гг.(АТО от 28.02.2022) Проект находится на согласовании в Комитете по ТЭК.</t>
  </si>
  <si>
    <t>В связи с отсутствием тарифных источников титул перенесен в ИПР 2025-2029гг. (АТО 18.02.2022) Проект находится на согласовании в Комитете по ТЭК.</t>
  </si>
  <si>
    <t>В связи с отсутствием тарифных источников титул перенесен в 2023г.</t>
  </si>
  <si>
    <t>В связи с отсутствием тарифных источников титул перенесен в 2024г. (АОТС 10.02.23)  Проект находится на согласовании в Комитете по ТЭК.</t>
  </si>
  <si>
    <t>В связи с отсутствием тарифных источников титул перенесен в 2024г. (АОТС 31.01.23)  Проект находится на согласовании в Комитете по ТЭК.</t>
  </si>
  <si>
    <t>В связи с отсутствием тарифных источников титул перенесен в 2024г. Проект находится на согласовании в Комитете по ТЭК.</t>
  </si>
  <si>
    <t>В связи с отсутствием тарифных источников титул перенесен в ИПР 2025-2029г. Проект находится на согласовании в Комитете по ТЭК.</t>
  </si>
  <si>
    <t>Корректировка сроков реализации в соотвествии  с уточненным реестром заключенных договоров технологического присоединения потребителей. Работы по титулу перенесены с 2018 г. на 2019г./устранение замечаний подрядчиком по ПИР, СМР перенесены на 2023г (АТО 28.01.22) 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</si>
  <si>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2024г(АТО 24.02.21)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</si>
  <si>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2024г (АТО 31.01.2022) Проект находится на согласовании в Комитете по ТЭК.</t>
  </si>
  <si>
    <t>В связи с отсутствием тарифных источников титул перенесен в ИПР2025-2029г.(АТО от 28.12.2021г.) Проект находится на согласовании в Комитете по ТЭК.</t>
  </si>
  <si>
    <t>Освоение планируется в 2024г. Финансирование запланировано  в  2025г. (АТО 28.02.22) Проект находится на согласовании в Комитете по ТЭК.</t>
  </si>
  <si>
    <t>Освоение планируется в 2023г. Финансирование запланировано  в  2024г. (АТО 18.01.23) Проект находится на согласовании в Комитете по ТЭК.</t>
  </si>
  <si>
    <t>В связи с отсутствием тарифных источников титул перенесен в ИПР 2025-2029г.(АТО от 18.02.2022г.) Проект находится на согласовании в Комитете по ТЭК.</t>
  </si>
  <si>
    <t>В связи с ограниченными источниками финансирования в 2015 году, объект перенесен в ИПР 2019г/ устранение замечаний подрядчиком по ПИР,  СМР перенесены на 2023г (АТО 28.01.2022)</t>
  </si>
  <si>
    <t>В связи с отсутствием тарифных источников титул перенесен в 2023г</t>
  </si>
  <si>
    <t>договор лизинга от 26.09.22г. №22877-СПБ-22-АМ-Л, договор лизинга от 26.09.22г.  №22878-СПБ-22-АМ-Л</t>
  </si>
  <si>
    <t>производственная необходимость</t>
  </si>
  <si>
    <t>В связи с отсутствием тарифных источников титул перенесен в 2024г.  Проект находится на согласовании в Комитете по ТЭК.</t>
  </si>
  <si>
    <t>Реконструкция КЛ-10 кВ ф.403-04  от ТП-92 до1-й  ОЛ в сторону ТП-112    L~210 м, г.Всеволожск.</t>
  </si>
  <si>
    <t>J_2200001317</t>
  </si>
  <si>
    <t>Реконструкция КЛ-10 кВ ф.525-103 L~275 м  от ТП-172 до муфты в сторону ТП-31. г.Всеволожск.</t>
  </si>
  <si>
    <t>J_2200001322</t>
  </si>
  <si>
    <t>В связи с отсутствием тарифных источников титул перенесен в 2023г. (АТО от 28.01.2022) Финансирование планируется в 2024г.</t>
  </si>
  <si>
    <t>В связи с отсутствием тарифных источников титул перенесен в 2023г. (АТО от 31.01.2022) Финансирование планируется в 2024г.</t>
  </si>
  <si>
    <t>1.2.2.1.32</t>
  </si>
  <si>
    <t>1.2.2.1.33</t>
  </si>
  <si>
    <t>Реконструкция ТП-239. Замена существующего тр. ТМГ-100/10/0,4 на ТМГ- 160/10/0,4 кВ.  ул. Садовая,  г. Всеволожск (ООО «Кураж» 22/Д-184 от 19.04.2022 г.)</t>
  </si>
  <si>
    <t>М_2200032502</t>
  </si>
  <si>
    <t>СЗ С/920 от 26.09.22 (ООО "Кураж" 22/З-184 от 19.04.2022)</t>
  </si>
  <si>
    <t>1.2.2.1.34</t>
  </si>
  <si>
    <t>1.2.1.1.2</t>
  </si>
  <si>
    <t>1.2.2.1.35</t>
  </si>
  <si>
    <t>Реконструкция КВЛ-0,4 кВ фид. 1 ТП-31, L= 430 м., ул. Ломоносова, г. Всеволожск  (Прокопьев А.Ю. 22/Д-528 от 01.08.22 г.)</t>
  </si>
  <si>
    <t>N_2300031253</t>
  </si>
  <si>
    <t>Реконструкция ВЛИ-0,4кВт от  оп.1 ф.15 ТП-12 до КК-12/1 L=0,1км. Ул.Межевая д.20,г.Всеволожск (ИП Сукиасян Т.М, ИП Сукиасян Р.М. 21/З-718 от 28.12.21 г.)</t>
  </si>
  <si>
    <t>N_2300032223</t>
  </si>
  <si>
    <t>СЗ  С/176 от 06.03.2023   Мероприятия по технологическому присоединению (ИП Сукиасян Т.М, ИП Сукиасян Р.М. 21/З-718 от 28.12.21 г.)</t>
  </si>
  <si>
    <t>СЗ С/196 от 14.03.2023 Мероприятия по технологическому присоединению  (Прокопьев А.Ю. 22/Д-528 от 01.08.2022)</t>
  </si>
  <si>
    <t>1.4.9</t>
  </si>
  <si>
    <t>L_2100003245</t>
  </si>
  <si>
    <t xml:space="preserve">СЗ №С/320 от 15.06.21 Мероприятия по технологическому присоединению  (ГБУЗ ЛО «ВКМБ 20/Д-100 от 10.08.20.)           </t>
  </si>
  <si>
    <t xml:space="preserve">Строительств 2КЛ-0,4 кВ от ТП-284 L=0,145км , Колтушское шоссе, д.20, г.Всеволожск (ГБУЗ ЛО «ВКМБ 20/Д-100 от 10.08.20.)           </t>
  </si>
  <si>
    <t>Строительство 2 КЛ-0,4 кВ от ТП-250, L- 2х200 м., пр. Христиновский, д. 91 г.Всеволожск  (МКУ "ЦОФМУ" 22/Д-057 от 11.03.2022г)</t>
  </si>
  <si>
    <t>Строительство ВЛИ-0,4 кВ от ТП-52, L-105 м., пр. Алексеевский, д. 71  г. Всеволожск  (Фейгинов Д.М.  22/Д-044 от 25.02.22 г.)</t>
  </si>
  <si>
    <t>Строительство ВЛИ-0,4 кВ от ТП-267, L-12 м., ул. Сергиевская, уч. 200 г. Всеволожск  (ИП Чикина Г.О. 22/Д-288 от 23.05.22 г.)</t>
  </si>
  <si>
    <t>Строительство ВЛИ-0,4 кВ от ТП-120, L-60 м., ул. Окружная, д. 56А г. Всеволожск  (Квятковский Е.А.  21/Д-315 от 24.06.21 г.)</t>
  </si>
  <si>
    <t>Строительство ВЛИ-0,4 кВ от ТП-305, L-125 м., Колтушское шоссе, уч. 109,  г. Всеволожск  (Аллахвердиев А.А. 21/Д-409 от 02.08.21 г.)</t>
  </si>
  <si>
    <t>M_2200032221</t>
  </si>
  <si>
    <t>M_2200032222</t>
  </si>
  <si>
    <t>M_2200031252</t>
  </si>
  <si>
    <t>N_2300032619</t>
  </si>
  <si>
    <t>M_2200032415</t>
  </si>
  <si>
    <t>1.4.10</t>
  </si>
  <si>
    <t>1.4.11</t>
  </si>
  <si>
    <t>1.4.12</t>
  </si>
  <si>
    <t>1.4.13</t>
  </si>
  <si>
    <t>1.4.14</t>
  </si>
  <si>
    <t>СЗ С/1212-1 от 23.12.2022   Мероприятия по технологическому присоединению (Фейгинов 22/З-044 от 25.02.22 г.)</t>
  </si>
  <si>
    <t>СЗ  С/ 1211-1 от 23.12.2022   Мероприятия по технологическому присоединению (ИП Чикина Г.О 22/З-288 от 23.05.22 г.)</t>
  </si>
  <si>
    <t>СЗ С/1213-1 от 23.12.2022  (Квятковский Е.А.  21/Д-315 от 24.06.2021)</t>
  </si>
  <si>
    <t>СЗ С/268 от 04.04.23  Мероприятия по технологическому присоединению (Аллахвердиев А.А. 21/Д-409 от 02.08.21 г.)</t>
  </si>
  <si>
    <t>СЗ № С/854 от 07.09.2022 // СМКУ "ЦОФМУ" 22/Д-057 от 11.03.2022г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</si>
  <si>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</si>
  <si>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</si>
  <si>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СЗ С/204 от 15.03.2023 Мероприятия по технологическому присоединению (Курятников В.М. 22/Д-140 от 07.04.22г.)</t>
  </si>
  <si>
    <t>1.2.2.1.36</t>
  </si>
  <si>
    <t>1.6.4</t>
  </si>
  <si>
    <t>Автогидроподъемник</t>
  </si>
  <si>
    <t>J_2100000436</t>
  </si>
  <si>
    <t>договор лизинга от 16.05.23г. №ЛД-78-3307/23//  Проект находится на согласовании в Комитете по ТЭК.</t>
  </si>
  <si>
    <t>I_0000033611</t>
  </si>
  <si>
    <t>Мероприятия по технологическому присоединению ООО "Петрострой", Г.Всеволожск дорога Жизни (16/Д-325)</t>
  </si>
  <si>
    <t>1.1.1.3.1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</si>
  <si>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</si>
  <si>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</si>
  <si>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1.2.1.1.3</t>
  </si>
  <si>
    <t>Реконструкция ВЛ-0,4 кВ фид. 3 ТП-426, L= 80 м., ул.Санаторная, п. Токсово  (Кривенок Н.Н. 21/Д-511 от 28.09.21 г.)</t>
  </si>
  <si>
    <t>М_2200031221</t>
  </si>
  <si>
    <t xml:space="preserve">Реконструкция ТП-13. Замена существующих трансформаторов   Т1: ТМГ-400/6/0,4 и Т2: ТМГ-400/10/0,4 на ТМГ-630/6/0,4 кВ и ТМГ-630/10/0,4, ул. Шишканя, г. Всеволожск. (АО «А Плюс Естейт 23/Д-007 от 13.03.2023 г.)    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</si>
  <si>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</si>
  <si>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Реконструкция ВЛ-0,4 кВ фид. 3 ТП-426, L= 80 м., ул.Санаторная, п. Токсово  (Елисеева К.И. 22/Д-414 от 29.06.22 г.)</t>
  </si>
  <si>
    <t>N_2300032504</t>
  </si>
  <si>
    <t>N_2300031503</t>
  </si>
  <si>
    <t>N_2300031256</t>
  </si>
  <si>
    <t>Строительство РП-11, г. Всеволожск</t>
  </si>
  <si>
    <t>J_2000002550</t>
  </si>
  <si>
    <t>Строительство КТПН-630 с трансформатором 630кВА взамен ТП-12 в массиве дер.Лепсари (ОД-19/Д-706 от 17.08.20)</t>
  </si>
  <si>
    <t>L_2100002590</t>
  </si>
  <si>
    <t xml:space="preserve">Строительство КТПн 630-10/0,4кВ, с трансформатором 0,16 МВА, 2 КЛ-0,4 кВ от РУ-0,4 кВ L=2х50 м ул. Гоголя, п. Токсово (Атаманчук Н.И. 21/Д-102 от 30.03.21, 21/Д-103 от 30.03.21. )»               </t>
  </si>
  <si>
    <t>L_2100003268</t>
  </si>
  <si>
    <t>Строительство ВЛИ-0,4 кВ от ТП-126, L-60 м., ул. Красный Выборжец, д. 15, г. Всеволожск  (Скарга А.В., Иванова Л.В., Скарга Е.А., Скарга Д.А., Скарга О.А. 22/Д-793 от 27.12.2022 г.)</t>
  </si>
  <si>
    <t>N_2300031255</t>
  </si>
  <si>
    <t>Строительство 2КЛ-0,4 кВ от ТП-12, L1-190 м., L2-180 м. ул. Шишканя, участок с кадастровым № 47:07:1301175:9, г. Всеволожск.»  (АО «А Плюс Естейд» 23/Д-007 от 13.03.23 г.)</t>
  </si>
  <si>
    <t>N_2300032418</t>
  </si>
  <si>
    <t>Строительство КЛ-0,4 кВ от ТП-117, L-15 м., ул. Александровская, уч.72 г. Всеволожск  (Кудленок М.В. 22/Д-658 от 19.10.22 г.)</t>
  </si>
  <si>
    <t>N_2300032417</t>
  </si>
  <si>
    <t>1.4.15</t>
  </si>
  <si>
    <t>1.4.16</t>
  </si>
  <si>
    <t>1.4.17</t>
  </si>
  <si>
    <t>1.4.18</t>
  </si>
  <si>
    <t>1.4.19</t>
  </si>
  <si>
    <t>1.4.20</t>
  </si>
  <si>
    <t>1.6.5</t>
  </si>
  <si>
    <t>N_2300000458</t>
  </si>
  <si>
    <t>Приобретение и установка программно-аппаратного комплекса "Пирамида 2.0 "</t>
  </si>
  <si>
    <t>Мероприятия по технологическому присоединению ООО "Агротрейд" (ОД-21/Д-211 от 30.04.2021г)</t>
  </si>
  <si>
    <t>Мероприятия по технологическому присоединению ИП Хомякова И.О., ИП Орловцева А.О (ОД-21/Д-156 от 23.04.2021г)</t>
  </si>
  <si>
    <t>L_2100033630</t>
  </si>
  <si>
    <t>L_2100033631</t>
  </si>
  <si>
    <t>1.1.1.3.2</t>
  </si>
  <si>
    <t>1.1.1.3.3</t>
  </si>
  <si>
    <t>Производственная необходимость</t>
  </si>
  <si>
    <t>Титул выполнен в полном объеме в 2021г. /Завершение финансирования планируется в 2023г/ Титул выполнен в полном объеме в 2023г</t>
  </si>
  <si>
    <t>Мероприятия по технологическому присоединению (ОД-19/Д-706 от 17.08.20)/Заключен договор на ПИР /невыполнение со стороны подрядчика,  увеличение стоимости связано с изменением технических решений,перенесены работы в 2023г Проект находится на согласовании в Комитете по ТЭК.</t>
  </si>
  <si>
    <t>СЗ №С/320 от 15.06.21</t>
  </si>
  <si>
    <t>СЗ С/528 от 23.06.2023 Мероприятия по технологическому присоединению (Скарга А.В., Иванова Л.В., Скарга Е.А., Скарга Д.А., Скарга О.А. 22/Д-793 от 27.12.2022 г.)</t>
  </si>
  <si>
    <t>С/З С/542 от 28.06.23 (АО "Аплюс Естейт" 23/Д-007 от 13.03.2023г)</t>
  </si>
  <si>
    <t>С/З с/479 от 05.06.23 Кудленок М.В. 22/Д-658 от 19.10.22 г.</t>
  </si>
  <si>
    <t>1.2.2.1.37</t>
  </si>
  <si>
    <t>1.2.2.1.38</t>
  </si>
  <si>
    <t>1.2.2.1.39</t>
  </si>
  <si>
    <t xml:space="preserve"> СЗ №С/567 от 05.07.2023 (Кривенок Н.Н. 21/Д-511 от 28.09.21 г.)</t>
  </si>
  <si>
    <t>СЗ С/541 от 28.06.2023</t>
  </si>
  <si>
    <t>СЗ № С/566 от 05.07.2023 (Бухтияров М.В. № 21/Д-513 от 28.09.2021г.)</t>
  </si>
  <si>
    <t xml:space="preserve">СЗ С/569 от 05.07.2023 Мероприятия по технологическому присоединению (Елисеева К.И. 22/Д-414 от 29.06.22г.) </t>
  </si>
  <si>
    <t>Заключен договор с подрядчиком на работыпо этапу для ввода второй очереди строительства в связи с началом финансирования объекта силами ГКУ "УС ЛО" (банкротство ООО "Петрострой")</t>
  </si>
  <si>
    <t>Выполнение обязательств по договору на технологическое присоединение с заявителем (Договор №ОД-21/Д-211 от 30.04.2021г.) Планироется оплата подрядчику в 2023г/ Титул выполнен в полном объеме в 2023г</t>
  </si>
  <si>
    <t>Выполнение обязательств по договору на технологическое присоединение с заявителем (Договор №ОД-21/Д-156 от 23.04.2021г.) Планироется оплата подрядчику в 2023г Титул выполнен в полном объеме в 2023г</t>
  </si>
  <si>
    <t>1.2.1.1.4</t>
  </si>
  <si>
    <t>план на 9 месяцев 2023г</t>
  </si>
  <si>
    <t>J_2000033624</t>
  </si>
  <si>
    <t>МКУ ЕСЗ ВР ЛО КОЦ  Нагорная 43  19/Д-508 от 13.11.2019</t>
  </si>
  <si>
    <t>N_2300033634</t>
  </si>
  <si>
    <t>1.1.1.3.4</t>
  </si>
  <si>
    <t>СЗ С/249 от 29.03.2023 Выполнение обязательств по договору на технологическое присоединение с заявителем (Договор №ОД-22/Д-585 от 27.03.2023г.)</t>
  </si>
  <si>
    <t xml:space="preserve">Выполнение обязательств по договору на технологическое присоединение с заявителем (Договор №ОД-19/Д-466 от 02.12.2019г.)// В 2020г. выполнены только ПИР. СМР перенесен ввиду отсутсвия строительсва со стороны Заявителя.  Заключено доп.соглашение на перенос сроков выполнения мероприятий на 2023г. Планируется заключение доп. соглашений на  2024-2025гг </t>
  </si>
  <si>
    <t xml:space="preserve"> E_2000000117</t>
  </si>
  <si>
    <t>г.п.Рахья, реконструкция ВЛ-10кВ от РТП-633 до ТП-2 Грибное, L≈400 м</t>
  </si>
  <si>
    <t>В связи с отсутствием тарифных источников, строительство титула перенесено на 2021г. Завершение финансирования планируется в 2023г. /Заключен договор подряда на СМР, мероприятия выполнены частично, требуется разрешение вышестоящей сетевой организации на заход В РТП-633, длительное получение разрешения</t>
  </si>
  <si>
    <t>J_2400001256</t>
  </si>
  <si>
    <t>Реконструкция ВЛ-0,4 кВ от ТП-126 ф. 6 L~ 190 м, ул. Калининская,  г. Всеволожск</t>
  </si>
  <si>
    <t>J_2400001278</t>
  </si>
  <si>
    <t>Реконструкция ВЛ-0,4кВ  ТП-18 Ф.10,  L~500м  по пр.Герцена,  г. Всеволожск.</t>
  </si>
  <si>
    <t>1.2.2.1.40</t>
  </si>
  <si>
    <t>1.2.2.1.41</t>
  </si>
  <si>
    <t>L_2100000268</t>
  </si>
  <si>
    <t>Строительство МТП 10/0,4 ,ВЛЗ-10кВ, КЛ-0,4кВ на землях ЗАО "Щеглово" (Ксенофонтова Н.И. №ОД-19/Д-585 от 24.12.2019г)</t>
  </si>
  <si>
    <t>N_2300032620</t>
  </si>
  <si>
    <t>Мероприятия по технологическому присоединению ООО «Татнефть-АЗС-Северо-Запад» (Договор №ОД-22/Д-559 от 06.09.2022г.)</t>
  </si>
  <si>
    <t>N_2300032622</t>
  </si>
  <si>
    <t>Строительство КВЛ-0,4 кВ от ТП-41, L-85 м., Октябрьский пр., уч. 101, г. Всеволожск  (ИП Астров С.А. 21/Д-340 от 29.07.21 г.)</t>
  </si>
  <si>
    <t>N_2300032419</t>
  </si>
  <si>
    <t>Строительство кабельного киска  от ТП-2424, 1-й мкр, уч. 43, г.п. им. Свердлова (МОУ СОШ «Свердловский ЦО» 21/Д-622 от 29.11.21 г.)</t>
  </si>
  <si>
    <t>N_2300032227</t>
  </si>
  <si>
    <t>Строительство ВЛИ-0,4 кВ от ТП-323, L-150 м., ул. Школьная, уч. 8а, п. Токсово   (ИП Шанина М.А. 22/Д-081 от 19.03.22)</t>
  </si>
  <si>
    <t>N_2300032420</t>
  </si>
  <si>
    <t>Строительство КЛ-0,4 кВ от ТП-70, L-150 м., ул. Центральная , уч. 5, г. Всеволожск  (МОБУ «СОШ № 6» ОД-21/Д-046 от 05.02.21 г.)</t>
  </si>
  <si>
    <t>N_2300032623</t>
  </si>
  <si>
    <t>СЗ С/749 от 05.09.2023 (МОУ СОШ «Свердловский ЦО» 21/Д-622 от 29.11.21 г.)</t>
  </si>
  <si>
    <t>СЗ С/751 от 05.09.2023  (ИП Шанина М.А. 22/Д-081 от 19.03.22)</t>
  </si>
  <si>
    <t>СЗ № С/854 от 04.10.2023 (МОБУ «СОШ № 6» ОД-21/Д-046 от 05.02.21 г.)</t>
  </si>
  <si>
    <t>СЗ С/967 от 31.10.23  Мероприятия по технологическому присоединению (Уваров А.Н. 22Д-706 от 11.11.2022)</t>
  </si>
  <si>
    <t>N_2300032503</t>
  </si>
  <si>
    <t>Строительство ТП 10/0,4, с трансформатором ТМГ 160 кВА; 2КЛ-10 кВ L-2х50 м.; 2 КЛ-0,4 кВ L-2х180 м., Октябрьский пр. г. Всеволожск  (ИП Замятин А.Г., ИП Меженский В.В. 21/з-623 от  12.11.21 г.; ИП Колобова Ю.Б. 22/з-342 от 02.06.2022 г.)</t>
  </si>
  <si>
    <t>СЗ С/167 от 02.03.23 (ИП Замятин А.Г., ИП Меженский В.В. 21/з-623 от  12.11.21 г.; ИП Колобова Ю.Б. 22/з-342 от 02.06.2022 г.)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</si>
  <si>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</si>
  <si>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</si>
  <si>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</si>
  <si>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</si>
  <si>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</si>
  <si>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</si>
  <si>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</si>
  <si>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</si>
  <si>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Мероприятия по технологическому присоединению (Ксенофонтова Н.И.  №ОД-19/Д-585 от 24.12.2019г)</t>
  </si>
  <si>
    <t>СЗ С/546 от 28.06.23  Мероприятия по технологическому присоединению (ООО "Татнефть-АЗС-Северо-Запад" 22/Д-559 от 06.09.22</t>
  </si>
  <si>
    <t>СЗ С/586 от 10.07.23  Мероприятия по технологическому присоединению ( ИП Астров С.А. 21/Д-340 от 29.07.22)</t>
  </si>
  <si>
    <t>9</t>
  </si>
  <si>
    <t>месяцев</t>
  </si>
  <si>
    <t>Мероприятия по технологическому присоединению (Егоров Ю.А., Егоров А.Ю.. договор  №23/Д-243 от 23.05.2023г.)</t>
  </si>
  <si>
    <t>1.4.29</t>
  </si>
  <si>
    <t xml:space="preserve">Строительство ТП-630/10/0,4 с трансформатором 400 кВА, ВЛЗ-10 кВ от фид. 601-08,  L-150 м.,  д. Аудио, СНТ «Аудио»»(СНТ «Аудио» № ОД-22/Д-585 от 27.03.2023г.)
</t>
  </si>
  <si>
    <t>Мероприятия по технологическому присоединению  (Ивашнева О.Н.  22/Д-411 от 17.06.2022г.)</t>
  </si>
  <si>
    <t xml:space="preserve">Строительство: КТП-П-630/10/0,4 кВ с трансформатором ТМГ-400 кВА, КЛ-10 кВ от оп. ВЛЗ-10 кВ ф. 403-04 до проектируемой КТПП, L~200м.,КЛ-0,4 кВ от проектируемой КТПП до проектируемого КК L~120м.г. Всеволожск, ул. Пушкинская, уч. 128-Б (Уваров А.Н. 22/Д-706 от 11.11.22 г.)
</t>
  </si>
  <si>
    <t>1.2.1.1.5</t>
  </si>
  <si>
    <t>Реконструкция ВЛ-10кВ, ф.325-16 от РП-2983 до оп. 19   L~900м., г.п.Рахья</t>
  </si>
  <si>
    <t>Реконструкция ВЛ-10кВ, ф.325-16,  от оп.19 до оп.19/5   L~170м., г.п.Рахья</t>
  </si>
  <si>
    <t>Реконструкция ВЛ-10кВ, ф.325-16  от оп.113 до оп.118   L~190м., г.п.Рахья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</si>
</sst>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4" fillId="0" borderId="0"/>
  </cellStyleXfs>
  <cellXfs count="97">
    <xf numFmtId="0" fontId="0" fillId="0" borderId="0" xfId="0"/>
    <xf numFmtId="49" fontId="1" fillId="0" borderId="9" xfId="2" applyNumberFormat="1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/>
    </xf>
    <xf numFmtId="2" fontId="1" fillId="0" borderId="9" xfId="2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textRotation="90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 wrapText="1"/>
    </xf>
    <xf numFmtId="49" fontId="1" fillId="0" borderId="9" xfId="2" applyNumberFormat="1" applyFont="1" applyFill="1" applyBorder="1" applyAlignment="1">
      <alignment horizontal="left" vertical="center" wrapText="1"/>
    </xf>
    <xf numFmtId="49" fontId="1" fillId="0" borderId="9" xfId="2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9" xfId="2" applyNumberFormat="1" applyFont="1" applyFill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3" fillId="0" borderId="9" xfId="2" applyNumberFormat="1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9" xfId="3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1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8" xfId="2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0" xfId="1" applyNumberFormat="1" applyFont="1" applyFill="1" applyBorder="1" applyAlignment="1">
      <alignment horizontal="center" vertical="center"/>
    </xf>
    <xf numFmtId="49" fontId="3" fillId="0" borderId="11" xfId="1" applyNumberFormat="1" applyFont="1" applyFill="1" applyBorder="1" applyAlignment="1">
      <alignment horizontal="center" vertical="center" wrapText="1"/>
    </xf>
    <xf numFmtId="0" fontId="3" fillId="0" borderId="11" xfId="1" applyNumberFormat="1" applyFont="1" applyFill="1" applyBorder="1" applyAlignment="1">
      <alignment horizontal="center" vertical="center"/>
    </xf>
    <xf numFmtId="2" fontId="3" fillId="0" borderId="11" xfId="1" applyNumberFormat="1" applyFont="1" applyFill="1" applyBorder="1" applyAlignment="1">
      <alignment horizontal="center" vertical="center"/>
    </xf>
    <xf numFmtId="2" fontId="3" fillId="0" borderId="7" xfId="1" applyNumberFormat="1" applyFont="1" applyFill="1" applyBorder="1" applyAlignment="1">
      <alignment horizontal="center" vertical="center"/>
    </xf>
    <xf numFmtId="49" fontId="3" fillId="0" borderId="7" xfId="2" applyNumberFormat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2" fontId="3" fillId="0" borderId="9" xfId="1" applyNumberFormat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 wrapText="1"/>
    </xf>
    <xf numFmtId="49" fontId="3" fillId="0" borderId="7" xfId="1" applyNumberFormat="1" applyFont="1" applyFill="1" applyBorder="1" applyAlignment="1">
      <alignment horizontal="center" vertical="center"/>
    </xf>
    <xf numFmtId="49" fontId="3" fillId="0" borderId="7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/>
    </xf>
    <xf numFmtId="49" fontId="3" fillId="0" borderId="9" xfId="1" applyNumberFormat="1" applyFont="1" applyFill="1" applyBorder="1" applyAlignment="1">
      <alignment horizontal="center" vertical="center" wrapText="1"/>
    </xf>
    <xf numFmtId="0" fontId="3" fillId="0" borderId="9" xfId="1" applyNumberFormat="1" applyFont="1" applyFill="1" applyBorder="1" applyAlignment="1">
      <alignment horizontal="center" vertical="center"/>
    </xf>
    <xf numFmtId="49" fontId="1" fillId="0" borderId="9" xfId="1" applyNumberFormat="1" applyFont="1" applyFill="1" applyBorder="1" applyAlignment="1">
      <alignment horizontal="center" vertical="center"/>
    </xf>
    <xf numFmtId="0" fontId="1" fillId="0" borderId="9" xfId="2" applyFont="1" applyFill="1" applyBorder="1" applyAlignment="1">
      <alignment horizontal="center" vertical="center"/>
    </xf>
    <xf numFmtId="2" fontId="1" fillId="0" borderId="9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>
      <alignment horizontal="center" vertical="center" wrapText="1"/>
    </xf>
    <xf numFmtId="0" fontId="5" fillId="0" borderId="9" xfId="1" applyNumberFormat="1" applyFont="1" applyFill="1" applyBorder="1" applyAlignment="1">
      <alignment horizontal="center" vertical="center"/>
    </xf>
    <xf numFmtId="2" fontId="5" fillId="0" borderId="9" xfId="1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2" fontId="3" fillId="0" borderId="9" xfId="1" applyNumberFormat="1" applyFont="1" applyFill="1" applyBorder="1" applyAlignment="1">
      <alignment horizontal="center" vertical="center" wrapText="1"/>
    </xf>
    <xf numFmtId="49" fontId="6" fillId="0" borderId="9" xfId="2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7" xfId="3"/>
    <cellStyle name="Обычный 7" xfId="1"/>
    <cellStyle name="Обычный 7 13" xfId="2"/>
  </cellStyles>
  <dxfs count="40"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59996337778862885"/>
        </patternFill>
      </fill>
    </dxf>
    <dxf>
      <font>
        <strike val="0"/>
        <color theme="0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59996337778862885"/>
        </patternFill>
      </fill>
    </dxf>
    <dxf>
      <font>
        <strike val="0"/>
        <color theme="0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9" defaultPivotStyle="PivotStyleLight16"/>
  <colors>
    <mruColors>
      <color rgb="FFFFFF99"/>
      <color rgb="FFFFE1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2"/>
  <sheetViews>
    <sheetView tabSelected="1" zoomScale="50" zoomScaleNormal="50" workbookViewId="0">
      <selection activeCell="A2" sqref="A2"/>
    </sheetView>
  </sheetViews>
  <sheetFormatPr defaultColWidth="9.109375" defaultRowHeight="15.6" x14ac:dyDescent="0.3"/>
  <cols>
    <col min="1" max="1" width="11.6640625" style="3" customWidth="1"/>
    <col min="2" max="2" width="77.109375" style="3" customWidth="1"/>
    <col min="3" max="3" width="17" style="3" customWidth="1"/>
    <col min="4" max="4" width="16.44140625" style="3" customWidth="1"/>
    <col min="5" max="5" width="21.88671875" style="3" customWidth="1"/>
    <col min="6" max="6" width="15.5546875" style="3" customWidth="1"/>
    <col min="7" max="7" width="12.6640625" style="3" customWidth="1"/>
    <col min="8" max="9" width="7.33203125" style="3" customWidth="1"/>
    <col min="10" max="10" width="8.77734375" style="3" bestFit="1" customWidth="1"/>
    <col min="11" max="11" width="8.109375" style="3" customWidth="1"/>
    <col min="12" max="12" width="7.33203125" style="3" customWidth="1"/>
    <col min="13" max="13" width="8.33203125" style="3" customWidth="1"/>
    <col min="14" max="14" width="7.33203125" style="3" customWidth="1"/>
    <col min="15" max="15" width="8.5546875" style="3" customWidth="1"/>
    <col min="16" max="16" width="7.33203125" style="3" customWidth="1"/>
    <col min="17" max="17" width="24" style="3" customWidth="1"/>
    <col min="18" max="18" width="11.44140625" style="3" customWidth="1"/>
    <col min="19" max="19" width="13.6640625" style="3" customWidth="1"/>
    <col min="20" max="20" width="46.5546875" style="17" customWidth="1"/>
    <col min="21" max="21" width="0" style="3" hidden="1" customWidth="1"/>
    <col min="22" max="255" width="9.109375" style="3"/>
    <col min="256" max="256" width="8.109375" style="3" customWidth="1"/>
    <col min="257" max="257" width="25.6640625" style="3" customWidth="1"/>
    <col min="258" max="258" width="13.6640625" style="3" customWidth="1"/>
    <col min="259" max="259" width="13.88671875" style="3" customWidth="1"/>
    <col min="260" max="260" width="13" style="3" customWidth="1"/>
    <col min="261" max="261" width="13.6640625" style="3" customWidth="1"/>
    <col min="262" max="271" width="7.33203125" style="3" customWidth="1"/>
    <col min="272" max="272" width="13.6640625" style="3" customWidth="1"/>
    <col min="273" max="273" width="9.5546875" style="3" customWidth="1"/>
    <col min="274" max="274" width="5.6640625" style="3" customWidth="1"/>
    <col min="275" max="275" width="10.33203125" style="3" customWidth="1"/>
    <col min="276" max="511" width="9.109375" style="3"/>
    <col min="512" max="512" width="8.109375" style="3" customWidth="1"/>
    <col min="513" max="513" width="25.6640625" style="3" customWidth="1"/>
    <col min="514" max="514" width="13.6640625" style="3" customWidth="1"/>
    <col min="515" max="515" width="13.88671875" style="3" customWidth="1"/>
    <col min="516" max="516" width="13" style="3" customWidth="1"/>
    <col min="517" max="517" width="13.6640625" style="3" customWidth="1"/>
    <col min="518" max="527" width="7.33203125" style="3" customWidth="1"/>
    <col min="528" max="528" width="13.6640625" style="3" customWidth="1"/>
    <col min="529" max="529" width="9.5546875" style="3" customWidth="1"/>
    <col min="530" max="530" width="5.6640625" style="3" customWidth="1"/>
    <col min="531" max="531" width="10.33203125" style="3" customWidth="1"/>
    <col min="532" max="767" width="9.109375" style="3"/>
    <col min="768" max="768" width="8.109375" style="3" customWidth="1"/>
    <col min="769" max="769" width="25.6640625" style="3" customWidth="1"/>
    <col min="770" max="770" width="13.6640625" style="3" customWidth="1"/>
    <col min="771" max="771" width="13.88671875" style="3" customWidth="1"/>
    <col min="772" max="772" width="13" style="3" customWidth="1"/>
    <col min="773" max="773" width="13.6640625" style="3" customWidth="1"/>
    <col min="774" max="783" width="7.33203125" style="3" customWidth="1"/>
    <col min="784" max="784" width="13.6640625" style="3" customWidth="1"/>
    <col min="785" max="785" width="9.5546875" style="3" customWidth="1"/>
    <col min="786" max="786" width="5.6640625" style="3" customWidth="1"/>
    <col min="787" max="787" width="10.33203125" style="3" customWidth="1"/>
    <col min="788" max="1023" width="9.109375" style="3"/>
    <col min="1024" max="1024" width="8.109375" style="3" customWidth="1"/>
    <col min="1025" max="1025" width="25.6640625" style="3" customWidth="1"/>
    <col min="1026" max="1026" width="13.6640625" style="3" customWidth="1"/>
    <col min="1027" max="1027" width="13.88671875" style="3" customWidth="1"/>
    <col min="1028" max="1028" width="13" style="3" customWidth="1"/>
    <col min="1029" max="1029" width="13.6640625" style="3" customWidth="1"/>
    <col min="1030" max="1039" width="7.33203125" style="3" customWidth="1"/>
    <col min="1040" max="1040" width="13.6640625" style="3" customWidth="1"/>
    <col min="1041" max="1041" width="9.5546875" style="3" customWidth="1"/>
    <col min="1042" max="1042" width="5.6640625" style="3" customWidth="1"/>
    <col min="1043" max="1043" width="10.33203125" style="3" customWidth="1"/>
    <col min="1044" max="1279" width="9.109375" style="3"/>
    <col min="1280" max="1280" width="8.109375" style="3" customWidth="1"/>
    <col min="1281" max="1281" width="25.6640625" style="3" customWidth="1"/>
    <col min="1282" max="1282" width="13.6640625" style="3" customWidth="1"/>
    <col min="1283" max="1283" width="13.88671875" style="3" customWidth="1"/>
    <col min="1284" max="1284" width="13" style="3" customWidth="1"/>
    <col min="1285" max="1285" width="13.6640625" style="3" customWidth="1"/>
    <col min="1286" max="1295" width="7.33203125" style="3" customWidth="1"/>
    <col min="1296" max="1296" width="13.6640625" style="3" customWidth="1"/>
    <col min="1297" max="1297" width="9.5546875" style="3" customWidth="1"/>
    <col min="1298" max="1298" width="5.6640625" style="3" customWidth="1"/>
    <col min="1299" max="1299" width="10.33203125" style="3" customWidth="1"/>
    <col min="1300" max="1535" width="9.109375" style="3"/>
    <col min="1536" max="1536" width="8.109375" style="3" customWidth="1"/>
    <col min="1537" max="1537" width="25.6640625" style="3" customWidth="1"/>
    <col min="1538" max="1538" width="13.6640625" style="3" customWidth="1"/>
    <col min="1539" max="1539" width="13.88671875" style="3" customWidth="1"/>
    <col min="1540" max="1540" width="13" style="3" customWidth="1"/>
    <col min="1541" max="1541" width="13.6640625" style="3" customWidth="1"/>
    <col min="1542" max="1551" width="7.33203125" style="3" customWidth="1"/>
    <col min="1552" max="1552" width="13.6640625" style="3" customWidth="1"/>
    <col min="1553" max="1553" width="9.5546875" style="3" customWidth="1"/>
    <col min="1554" max="1554" width="5.6640625" style="3" customWidth="1"/>
    <col min="1555" max="1555" width="10.33203125" style="3" customWidth="1"/>
    <col min="1556" max="1791" width="9.109375" style="3"/>
    <col min="1792" max="1792" width="8.109375" style="3" customWidth="1"/>
    <col min="1793" max="1793" width="25.6640625" style="3" customWidth="1"/>
    <col min="1794" max="1794" width="13.6640625" style="3" customWidth="1"/>
    <col min="1795" max="1795" width="13.88671875" style="3" customWidth="1"/>
    <col min="1796" max="1796" width="13" style="3" customWidth="1"/>
    <col min="1797" max="1797" width="13.6640625" style="3" customWidth="1"/>
    <col min="1798" max="1807" width="7.33203125" style="3" customWidth="1"/>
    <col min="1808" max="1808" width="13.6640625" style="3" customWidth="1"/>
    <col min="1809" max="1809" width="9.5546875" style="3" customWidth="1"/>
    <col min="1810" max="1810" width="5.6640625" style="3" customWidth="1"/>
    <col min="1811" max="1811" width="10.33203125" style="3" customWidth="1"/>
    <col min="1812" max="2047" width="9.109375" style="3"/>
    <col min="2048" max="2048" width="8.109375" style="3" customWidth="1"/>
    <col min="2049" max="2049" width="25.6640625" style="3" customWidth="1"/>
    <col min="2050" max="2050" width="13.6640625" style="3" customWidth="1"/>
    <col min="2051" max="2051" width="13.88671875" style="3" customWidth="1"/>
    <col min="2052" max="2052" width="13" style="3" customWidth="1"/>
    <col min="2053" max="2053" width="13.6640625" style="3" customWidth="1"/>
    <col min="2054" max="2063" width="7.33203125" style="3" customWidth="1"/>
    <col min="2064" max="2064" width="13.6640625" style="3" customWidth="1"/>
    <col min="2065" max="2065" width="9.5546875" style="3" customWidth="1"/>
    <col min="2066" max="2066" width="5.6640625" style="3" customWidth="1"/>
    <col min="2067" max="2067" width="10.33203125" style="3" customWidth="1"/>
    <col min="2068" max="2303" width="9.109375" style="3"/>
    <col min="2304" max="2304" width="8.109375" style="3" customWidth="1"/>
    <col min="2305" max="2305" width="25.6640625" style="3" customWidth="1"/>
    <col min="2306" max="2306" width="13.6640625" style="3" customWidth="1"/>
    <col min="2307" max="2307" width="13.88671875" style="3" customWidth="1"/>
    <col min="2308" max="2308" width="13" style="3" customWidth="1"/>
    <col min="2309" max="2309" width="13.6640625" style="3" customWidth="1"/>
    <col min="2310" max="2319" width="7.33203125" style="3" customWidth="1"/>
    <col min="2320" max="2320" width="13.6640625" style="3" customWidth="1"/>
    <col min="2321" max="2321" width="9.5546875" style="3" customWidth="1"/>
    <col min="2322" max="2322" width="5.6640625" style="3" customWidth="1"/>
    <col min="2323" max="2323" width="10.33203125" style="3" customWidth="1"/>
    <col min="2324" max="2559" width="9.109375" style="3"/>
    <col min="2560" max="2560" width="8.109375" style="3" customWidth="1"/>
    <col min="2561" max="2561" width="25.6640625" style="3" customWidth="1"/>
    <col min="2562" max="2562" width="13.6640625" style="3" customWidth="1"/>
    <col min="2563" max="2563" width="13.88671875" style="3" customWidth="1"/>
    <col min="2564" max="2564" width="13" style="3" customWidth="1"/>
    <col min="2565" max="2565" width="13.6640625" style="3" customWidth="1"/>
    <col min="2566" max="2575" width="7.33203125" style="3" customWidth="1"/>
    <col min="2576" max="2576" width="13.6640625" style="3" customWidth="1"/>
    <col min="2577" max="2577" width="9.5546875" style="3" customWidth="1"/>
    <col min="2578" max="2578" width="5.6640625" style="3" customWidth="1"/>
    <col min="2579" max="2579" width="10.33203125" style="3" customWidth="1"/>
    <col min="2580" max="2815" width="9.109375" style="3"/>
    <col min="2816" max="2816" width="8.109375" style="3" customWidth="1"/>
    <col min="2817" max="2817" width="25.6640625" style="3" customWidth="1"/>
    <col min="2818" max="2818" width="13.6640625" style="3" customWidth="1"/>
    <col min="2819" max="2819" width="13.88671875" style="3" customWidth="1"/>
    <col min="2820" max="2820" width="13" style="3" customWidth="1"/>
    <col min="2821" max="2821" width="13.6640625" style="3" customWidth="1"/>
    <col min="2822" max="2831" width="7.33203125" style="3" customWidth="1"/>
    <col min="2832" max="2832" width="13.6640625" style="3" customWidth="1"/>
    <col min="2833" max="2833" width="9.5546875" style="3" customWidth="1"/>
    <col min="2834" max="2834" width="5.6640625" style="3" customWidth="1"/>
    <col min="2835" max="2835" width="10.33203125" style="3" customWidth="1"/>
    <col min="2836" max="3071" width="9.109375" style="3"/>
    <col min="3072" max="3072" width="8.109375" style="3" customWidth="1"/>
    <col min="3073" max="3073" width="25.6640625" style="3" customWidth="1"/>
    <col min="3074" max="3074" width="13.6640625" style="3" customWidth="1"/>
    <col min="3075" max="3075" width="13.88671875" style="3" customWidth="1"/>
    <col min="3076" max="3076" width="13" style="3" customWidth="1"/>
    <col min="3077" max="3077" width="13.6640625" style="3" customWidth="1"/>
    <col min="3078" max="3087" width="7.33203125" style="3" customWidth="1"/>
    <col min="3088" max="3088" width="13.6640625" style="3" customWidth="1"/>
    <col min="3089" max="3089" width="9.5546875" style="3" customWidth="1"/>
    <col min="3090" max="3090" width="5.6640625" style="3" customWidth="1"/>
    <col min="3091" max="3091" width="10.33203125" style="3" customWidth="1"/>
    <col min="3092" max="3327" width="9.109375" style="3"/>
    <col min="3328" max="3328" width="8.109375" style="3" customWidth="1"/>
    <col min="3329" max="3329" width="25.6640625" style="3" customWidth="1"/>
    <col min="3330" max="3330" width="13.6640625" style="3" customWidth="1"/>
    <col min="3331" max="3331" width="13.88671875" style="3" customWidth="1"/>
    <col min="3332" max="3332" width="13" style="3" customWidth="1"/>
    <col min="3333" max="3333" width="13.6640625" style="3" customWidth="1"/>
    <col min="3334" max="3343" width="7.33203125" style="3" customWidth="1"/>
    <col min="3344" max="3344" width="13.6640625" style="3" customWidth="1"/>
    <col min="3345" max="3345" width="9.5546875" style="3" customWidth="1"/>
    <col min="3346" max="3346" width="5.6640625" style="3" customWidth="1"/>
    <col min="3347" max="3347" width="10.33203125" style="3" customWidth="1"/>
    <col min="3348" max="3583" width="9.109375" style="3"/>
    <col min="3584" max="3584" width="8.109375" style="3" customWidth="1"/>
    <col min="3585" max="3585" width="25.6640625" style="3" customWidth="1"/>
    <col min="3586" max="3586" width="13.6640625" style="3" customWidth="1"/>
    <col min="3587" max="3587" width="13.88671875" style="3" customWidth="1"/>
    <col min="3588" max="3588" width="13" style="3" customWidth="1"/>
    <col min="3589" max="3589" width="13.6640625" style="3" customWidth="1"/>
    <col min="3590" max="3599" width="7.33203125" style="3" customWidth="1"/>
    <col min="3600" max="3600" width="13.6640625" style="3" customWidth="1"/>
    <col min="3601" max="3601" width="9.5546875" style="3" customWidth="1"/>
    <col min="3602" max="3602" width="5.6640625" style="3" customWidth="1"/>
    <col min="3603" max="3603" width="10.33203125" style="3" customWidth="1"/>
    <col min="3604" max="3839" width="9.109375" style="3"/>
    <col min="3840" max="3840" width="8.109375" style="3" customWidth="1"/>
    <col min="3841" max="3841" width="25.6640625" style="3" customWidth="1"/>
    <col min="3842" max="3842" width="13.6640625" style="3" customWidth="1"/>
    <col min="3843" max="3843" width="13.88671875" style="3" customWidth="1"/>
    <col min="3844" max="3844" width="13" style="3" customWidth="1"/>
    <col min="3845" max="3845" width="13.6640625" style="3" customWidth="1"/>
    <col min="3846" max="3855" width="7.33203125" style="3" customWidth="1"/>
    <col min="3856" max="3856" width="13.6640625" style="3" customWidth="1"/>
    <col min="3857" max="3857" width="9.5546875" style="3" customWidth="1"/>
    <col min="3858" max="3858" width="5.6640625" style="3" customWidth="1"/>
    <col min="3859" max="3859" width="10.33203125" style="3" customWidth="1"/>
    <col min="3860" max="4095" width="9.109375" style="3"/>
    <col min="4096" max="4096" width="8.109375" style="3" customWidth="1"/>
    <col min="4097" max="4097" width="25.6640625" style="3" customWidth="1"/>
    <col min="4098" max="4098" width="13.6640625" style="3" customWidth="1"/>
    <col min="4099" max="4099" width="13.88671875" style="3" customWidth="1"/>
    <col min="4100" max="4100" width="13" style="3" customWidth="1"/>
    <col min="4101" max="4101" width="13.6640625" style="3" customWidth="1"/>
    <col min="4102" max="4111" width="7.33203125" style="3" customWidth="1"/>
    <col min="4112" max="4112" width="13.6640625" style="3" customWidth="1"/>
    <col min="4113" max="4113" width="9.5546875" style="3" customWidth="1"/>
    <col min="4114" max="4114" width="5.6640625" style="3" customWidth="1"/>
    <col min="4115" max="4115" width="10.33203125" style="3" customWidth="1"/>
    <col min="4116" max="4351" width="9.109375" style="3"/>
    <col min="4352" max="4352" width="8.109375" style="3" customWidth="1"/>
    <col min="4353" max="4353" width="25.6640625" style="3" customWidth="1"/>
    <col min="4354" max="4354" width="13.6640625" style="3" customWidth="1"/>
    <col min="4355" max="4355" width="13.88671875" style="3" customWidth="1"/>
    <col min="4356" max="4356" width="13" style="3" customWidth="1"/>
    <col min="4357" max="4357" width="13.6640625" style="3" customWidth="1"/>
    <col min="4358" max="4367" width="7.33203125" style="3" customWidth="1"/>
    <col min="4368" max="4368" width="13.6640625" style="3" customWidth="1"/>
    <col min="4369" max="4369" width="9.5546875" style="3" customWidth="1"/>
    <col min="4370" max="4370" width="5.6640625" style="3" customWidth="1"/>
    <col min="4371" max="4371" width="10.33203125" style="3" customWidth="1"/>
    <col min="4372" max="4607" width="9.109375" style="3"/>
    <col min="4608" max="4608" width="8.109375" style="3" customWidth="1"/>
    <col min="4609" max="4609" width="25.6640625" style="3" customWidth="1"/>
    <col min="4610" max="4610" width="13.6640625" style="3" customWidth="1"/>
    <col min="4611" max="4611" width="13.88671875" style="3" customWidth="1"/>
    <col min="4612" max="4612" width="13" style="3" customWidth="1"/>
    <col min="4613" max="4613" width="13.6640625" style="3" customWidth="1"/>
    <col min="4614" max="4623" width="7.33203125" style="3" customWidth="1"/>
    <col min="4624" max="4624" width="13.6640625" style="3" customWidth="1"/>
    <col min="4625" max="4625" width="9.5546875" style="3" customWidth="1"/>
    <col min="4626" max="4626" width="5.6640625" style="3" customWidth="1"/>
    <col min="4627" max="4627" width="10.33203125" style="3" customWidth="1"/>
    <col min="4628" max="4863" width="9.109375" style="3"/>
    <col min="4864" max="4864" width="8.109375" style="3" customWidth="1"/>
    <col min="4865" max="4865" width="25.6640625" style="3" customWidth="1"/>
    <col min="4866" max="4866" width="13.6640625" style="3" customWidth="1"/>
    <col min="4867" max="4867" width="13.88671875" style="3" customWidth="1"/>
    <col min="4868" max="4868" width="13" style="3" customWidth="1"/>
    <col min="4869" max="4869" width="13.6640625" style="3" customWidth="1"/>
    <col min="4870" max="4879" width="7.33203125" style="3" customWidth="1"/>
    <col min="4880" max="4880" width="13.6640625" style="3" customWidth="1"/>
    <col min="4881" max="4881" width="9.5546875" style="3" customWidth="1"/>
    <col min="4882" max="4882" width="5.6640625" style="3" customWidth="1"/>
    <col min="4883" max="4883" width="10.33203125" style="3" customWidth="1"/>
    <col min="4884" max="5119" width="9.109375" style="3"/>
    <col min="5120" max="5120" width="8.109375" style="3" customWidth="1"/>
    <col min="5121" max="5121" width="25.6640625" style="3" customWidth="1"/>
    <col min="5122" max="5122" width="13.6640625" style="3" customWidth="1"/>
    <col min="5123" max="5123" width="13.88671875" style="3" customWidth="1"/>
    <col min="5124" max="5124" width="13" style="3" customWidth="1"/>
    <col min="5125" max="5125" width="13.6640625" style="3" customWidth="1"/>
    <col min="5126" max="5135" width="7.33203125" style="3" customWidth="1"/>
    <col min="5136" max="5136" width="13.6640625" style="3" customWidth="1"/>
    <col min="5137" max="5137" width="9.5546875" style="3" customWidth="1"/>
    <col min="5138" max="5138" width="5.6640625" style="3" customWidth="1"/>
    <col min="5139" max="5139" width="10.33203125" style="3" customWidth="1"/>
    <col min="5140" max="5375" width="9.109375" style="3"/>
    <col min="5376" max="5376" width="8.109375" style="3" customWidth="1"/>
    <col min="5377" max="5377" width="25.6640625" style="3" customWidth="1"/>
    <col min="5378" max="5378" width="13.6640625" style="3" customWidth="1"/>
    <col min="5379" max="5379" width="13.88671875" style="3" customWidth="1"/>
    <col min="5380" max="5380" width="13" style="3" customWidth="1"/>
    <col min="5381" max="5381" width="13.6640625" style="3" customWidth="1"/>
    <col min="5382" max="5391" width="7.33203125" style="3" customWidth="1"/>
    <col min="5392" max="5392" width="13.6640625" style="3" customWidth="1"/>
    <col min="5393" max="5393" width="9.5546875" style="3" customWidth="1"/>
    <col min="5394" max="5394" width="5.6640625" style="3" customWidth="1"/>
    <col min="5395" max="5395" width="10.33203125" style="3" customWidth="1"/>
    <col min="5396" max="5631" width="9.109375" style="3"/>
    <col min="5632" max="5632" width="8.109375" style="3" customWidth="1"/>
    <col min="5633" max="5633" width="25.6640625" style="3" customWidth="1"/>
    <col min="5634" max="5634" width="13.6640625" style="3" customWidth="1"/>
    <col min="5635" max="5635" width="13.88671875" style="3" customWidth="1"/>
    <col min="5636" max="5636" width="13" style="3" customWidth="1"/>
    <col min="5637" max="5637" width="13.6640625" style="3" customWidth="1"/>
    <col min="5638" max="5647" width="7.33203125" style="3" customWidth="1"/>
    <col min="5648" max="5648" width="13.6640625" style="3" customWidth="1"/>
    <col min="5649" max="5649" width="9.5546875" style="3" customWidth="1"/>
    <col min="5650" max="5650" width="5.6640625" style="3" customWidth="1"/>
    <col min="5651" max="5651" width="10.33203125" style="3" customWidth="1"/>
    <col min="5652" max="5887" width="9.109375" style="3"/>
    <col min="5888" max="5888" width="8.109375" style="3" customWidth="1"/>
    <col min="5889" max="5889" width="25.6640625" style="3" customWidth="1"/>
    <col min="5890" max="5890" width="13.6640625" style="3" customWidth="1"/>
    <col min="5891" max="5891" width="13.88671875" style="3" customWidth="1"/>
    <col min="5892" max="5892" width="13" style="3" customWidth="1"/>
    <col min="5893" max="5893" width="13.6640625" style="3" customWidth="1"/>
    <col min="5894" max="5903" width="7.33203125" style="3" customWidth="1"/>
    <col min="5904" max="5904" width="13.6640625" style="3" customWidth="1"/>
    <col min="5905" max="5905" width="9.5546875" style="3" customWidth="1"/>
    <col min="5906" max="5906" width="5.6640625" style="3" customWidth="1"/>
    <col min="5907" max="5907" width="10.33203125" style="3" customWidth="1"/>
    <col min="5908" max="6143" width="9.109375" style="3"/>
    <col min="6144" max="6144" width="8.109375" style="3" customWidth="1"/>
    <col min="6145" max="6145" width="25.6640625" style="3" customWidth="1"/>
    <col min="6146" max="6146" width="13.6640625" style="3" customWidth="1"/>
    <col min="6147" max="6147" width="13.88671875" style="3" customWidth="1"/>
    <col min="6148" max="6148" width="13" style="3" customWidth="1"/>
    <col min="6149" max="6149" width="13.6640625" style="3" customWidth="1"/>
    <col min="6150" max="6159" width="7.33203125" style="3" customWidth="1"/>
    <col min="6160" max="6160" width="13.6640625" style="3" customWidth="1"/>
    <col min="6161" max="6161" width="9.5546875" style="3" customWidth="1"/>
    <col min="6162" max="6162" width="5.6640625" style="3" customWidth="1"/>
    <col min="6163" max="6163" width="10.33203125" style="3" customWidth="1"/>
    <col min="6164" max="6399" width="9.109375" style="3"/>
    <col min="6400" max="6400" width="8.109375" style="3" customWidth="1"/>
    <col min="6401" max="6401" width="25.6640625" style="3" customWidth="1"/>
    <col min="6402" max="6402" width="13.6640625" style="3" customWidth="1"/>
    <col min="6403" max="6403" width="13.88671875" style="3" customWidth="1"/>
    <col min="6404" max="6404" width="13" style="3" customWidth="1"/>
    <col min="6405" max="6405" width="13.6640625" style="3" customWidth="1"/>
    <col min="6406" max="6415" width="7.33203125" style="3" customWidth="1"/>
    <col min="6416" max="6416" width="13.6640625" style="3" customWidth="1"/>
    <col min="6417" max="6417" width="9.5546875" style="3" customWidth="1"/>
    <col min="6418" max="6418" width="5.6640625" style="3" customWidth="1"/>
    <col min="6419" max="6419" width="10.33203125" style="3" customWidth="1"/>
    <col min="6420" max="6655" width="9.109375" style="3"/>
    <col min="6656" max="6656" width="8.109375" style="3" customWidth="1"/>
    <col min="6657" max="6657" width="25.6640625" style="3" customWidth="1"/>
    <col min="6658" max="6658" width="13.6640625" style="3" customWidth="1"/>
    <col min="6659" max="6659" width="13.88671875" style="3" customWidth="1"/>
    <col min="6660" max="6660" width="13" style="3" customWidth="1"/>
    <col min="6661" max="6661" width="13.6640625" style="3" customWidth="1"/>
    <col min="6662" max="6671" width="7.33203125" style="3" customWidth="1"/>
    <col min="6672" max="6672" width="13.6640625" style="3" customWidth="1"/>
    <col min="6673" max="6673" width="9.5546875" style="3" customWidth="1"/>
    <col min="6674" max="6674" width="5.6640625" style="3" customWidth="1"/>
    <col min="6675" max="6675" width="10.33203125" style="3" customWidth="1"/>
    <col min="6676" max="6911" width="9.109375" style="3"/>
    <col min="6912" max="6912" width="8.109375" style="3" customWidth="1"/>
    <col min="6913" max="6913" width="25.6640625" style="3" customWidth="1"/>
    <col min="6914" max="6914" width="13.6640625" style="3" customWidth="1"/>
    <col min="6915" max="6915" width="13.88671875" style="3" customWidth="1"/>
    <col min="6916" max="6916" width="13" style="3" customWidth="1"/>
    <col min="6917" max="6917" width="13.6640625" style="3" customWidth="1"/>
    <col min="6918" max="6927" width="7.33203125" style="3" customWidth="1"/>
    <col min="6928" max="6928" width="13.6640625" style="3" customWidth="1"/>
    <col min="6929" max="6929" width="9.5546875" style="3" customWidth="1"/>
    <col min="6930" max="6930" width="5.6640625" style="3" customWidth="1"/>
    <col min="6931" max="6931" width="10.33203125" style="3" customWidth="1"/>
    <col min="6932" max="7167" width="9.109375" style="3"/>
    <col min="7168" max="7168" width="8.109375" style="3" customWidth="1"/>
    <col min="7169" max="7169" width="25.6640625" style="3" customWidth="1"/>
    <col min="7170" max="7170" width="13.6640625" style="3" customWidth="1"/>
    <col min="7171" max="7171" width="13.88671875" style="3" customWidth="1"/>
    <col min="7172" max="7172" width="13" style="3" customWidth="1"/>
    <col min="7173" max="7173" width="13.6640625" style="3" customWidth="1"/>
    <col min="7174" max="7183" width="7.33203125" style="3" customWidth="1"/>
    <col min="7184" max="7184" width="13.6640625" style="3" customWidth="1"/>
    <col min="7185" max="7185" width="9.5546875" style="3" customWidth="1"/>
    <col min="7186" max="7186" width="5.6640625" style="3" customWidth="1"/>
    <col min="7187" max="7187" width="10.33203125" style="3" customWidth="1"/>
    <col min="7188" max="7423" width="9.109375" style="3"/>
    <col min="7424" max="7424" width="8.109375" style="3" customWidth="1"/>
    <col min="7425" max="7425" width="25.6640625" style="3" customWidth="1"/>
    <col min="7426" max="7426" width="13.6640625" style="3" customWidth="1"/>
    <col min="7427" max="7427" width="13.88671875" style="3" customWidth="1"/>
    <col min="7428" max="7428" width="13" style="3" customWidth="1"/>
    <col min="7429" max="7429" width="13.6640625" style="3" customWidth="1"/>
    <col min="7430" max="7439" width="7.33203125" style="3" customWidth="1"/>
    <col min="7440" max="7440" width="13.6640625" style="3" customWidth="1"/>
    <col min="7441" max="7441" width="9.5546875" style="3" customWidth="1"/>
    <col min="7442" max="7442" width="5.6640625" style="3" customWidth="1"/>
    <col min="7443" max="7443" width="10.33203125" style="3" customWidth="1"/>
    <col min="7444" max="7679" width="9.109375" style="3"/>
    <col min="7680" max="7680" width="8.109375" style="3" customWidth="1"/>
    <col min="7681" max="7681" width="25.6640625" style="3" customWidth="1"/>
    <col min="7682" max="7682" width="13.6640625" style="3" customWidth="1"/>
    <col min="7683" max="7683" width="13.88671875" style="3" customWidth="1"/>
    <col min="7684" max="7684" width="13" style="3" customWidth="1"/>
    <col min="7685" max="7685" width="13.6640625" style="3" customWidth="1"/>
    <col min="7686" max="7695" width="7.33203125" style="3" customWidth="1"/>
    <col min="7696" max="7696" width="13.6640625" style="3" customWidth="1"/>
    <col min="7697" max="7697" width="9.5546875" style="3" customWidth="1"/>
    <col min="7698" max="7698" width="5.6640625" style="3" customWidth="1"/>
    <col min="7699" max="7699" width="10.33203125" style="3" customWidth="1"/>
    <col min="7700" max="7935" width="9.109375" style="3"/>
    <col min="7936" max="7936" width="8.109375" style="3" customWidth="1"/>
    <col min="7937" max="7937" width="25.6640625" style="3" customWidth="1"/>
    <col min="7938" max="7938" width="13.6640625" style="3" customWidth="1"/>
    <col min="7939" max="7939" width="13.88671875" style="3" customWidth="1"/>
    <col min="7940" max="7940" width="13" style="3" customWidth="1"/>
    <col min="7941" max="7941" width="13.6640625" style="3" customWidth="1"/>
    <col min="7942" max="7951" width="7.33203125" style="3" customWidth="1"/>
    <col min="7952" max="7952" width="13.6640625" style="3" customWidth="1"/>
    <col min="7953" max="7953" width="9.5546875" style="3" customWidth="1"/>
    <col min="7954" max="7954" width="5.6640625" style="3" customWidth="1"/>
    <col min="7955" max="7955" width="10.33203125" style="3" customWidth="1"/>
    <col min="7956" max="8191" width="9.109375" style="3"/>
    <col min="8192" max="8192" width="8.109375" style="3" customWidth="1"/>
    <col min="8193" max="8193" width="25.6640625" style="3" customWidth="1"/>
    <col min="8194" max="8194" width="13.6640625" style="3" customWidth="1"/>
    <col min="8195" max="8195" width="13.88671875" style="3" customWidth="1"/>
    <col min="8196" max="8196" width="13" style="3" customWidth="1"/>
    <col min="8197" max="8197" width="13.6640625" style="3" customWidth="1"/>
    <col min="8198" max="8207" width="7.33203125" style="3" customWidth="1"/>
    <col min="8208" max="8208" width="13.6640625" style="3" customWidth="1"/>
    <col min="8209" max="8209" width="9.5546875" style="3" customWidth="1"/>
    <col min="8210" max="8210" width="5.6640625" style="3" customWidth="1"/>
    <col min="8211" max="8211" width="10.33203125" style="3" customWidth="1"/>
    <col min="8212" max="8447" width="9.109375" style="3"/>
    <col min="8448" max="8448" width="8.109375" style="3" customWidth="1"/>
    <col min="8449" max="8449" width="25.6640625" style="3" customWidth="1"/>
    <col min="8450" max="8450" width="13.6640625" style="3" customWidth="1"/>
    <col min="8451" max="8451" width="13.88671875" style="3" customWidth="1"/>
    <col min="8452" max="8452" width="13" style="3" customWidth="1"/>
    <col min="8453" max="8453" width="13.6640625" style="3" customWidth="1"/>
    <col min="8454" max="8463" width="7.33203125" style="3" customWidth="1"/>
    <col min="8464" max="8464" width="13.6640625" style="3" customWidth="1"/>
    <col min="8465" max="8465" width="9.5546875" style="3" customWidth="1"/>
    <col min="8466" max="8466" width="5.6640625" style="3" customWidth="1"/>
    <col min="8467" max="8467" width="10.33203125" style="3" customWidth="1"/>
    <col min="8468" max="8703" width="9.109375" style="3"/>
    <col min="8704" max="8704" width="8.109375" style="3" customWidth="1"/>
    <col min="8705" max="8705" width="25.6640625" style="3" customWidth="1"/>
    <col min="8706" max="8706" width="13.6640625" style="3" customWidth="1"/>
    <col min="8707" max="8707" width="13.88671875" style="3" customWidth="1"/>
    <col min="8708" max="8708" width="13" style="3" customWidth="1"/>
    <col min="8709" max="8709" width="13.6640625" style="3" customWidth="1"/>
    <col min="8710" max="8719" width="7.33203125" style="3" customWidth="1"/>
    <col min="8720" max="8720" width="13.6640625" style="3" customWidth="1"/>
    <col min="8721" max="8721" width="9.5546875" style="3" customWidth="1"/>
    <col min="8722" max="8722" width="5.6640625" style="3" customWidth="1"/>
    <col min="8723" max="8723" width="10.33203125" style="3" customWidth="1"/>
    <col min="8724" max="8959" width="9.109375" style="3"/>
    <col min="8960" max="8960" width="8.109375" style="3" customWidth="1"/>
    <col min="8961" max="8961" width="25.6640625" style="3" customWidth="1"/>
    <col min="8962" max="8962" width="13.6640625" style="3" customWidth="1"/>
    <col min="8963" max="8963" width="13.88671875" style="3" customWidth="1"/>
    <col min="8964" max="8964" width="13" style="3" customWidth="1"/>
    <col min="8965" max="8965" width="13.6640625" style="3" customWidth="1"/>
    <col min="8966" max="8975" width="7.33203125" style="3" customWidth="1"/>
    <col min="8976" max="8976" width="13.6640625" style="3" customWidth="1"/>
    <col min="8977" max="8977" width="9.5546875" style="3" customWidth="1"/>
    <col min="8978" max="8978" width="5.6640625" style="3" customWidth="1"/>
    <col min="8979" max="8979" width="10.33203125" style="3" customWidth="1"/>
    <col min="8980" max="9215" width="9.109375" style="3"/>
    <col min="9216" max="9216" width="8.109375" style="3" customWidth="1"/>
    <col min="9217" max="9217" width="25.6640625" style="3" customWidth="1"/>
    <col min="9218" max="9218" width="13.6640625" style="3" customWidth="1"/>
    <col min="9219" max="9219" width="13.88671875" style="3" customWidth="1"/>
    <col min="9220" max="9220" width="13" style="3" customWidth="1"/>
    <col min="9221" max="9221" width="13.6640625" style="3" customWidth="1"/>
    <col min="9222" max="9231" width="7.33203125" style="3" customWidth="1"/>
    <col min="9232" max="9232" width="13.6640625" style="3" customWidth="1"/>
    <col min="9233" max="9233" width="9.5546875" style="3" customWidth="1"/>
    <col min="9234" max="9234" width="5.6640625" style="3" customWidth="1"/>
    <col min="9235" max="9235" width="10.33203125" style="3" customWidth="1"/>
    <col min="9236" max="9471" width="9.109375" style="3"/>
    <col min="9472" max="9472" width="8.109375" style="3" customWidth="1"/>
    <col min="9473" max="9473" width="25.6640625" style="3" customWidth="1"/>
    <col min="9474" max="9474" width="13.6640625" style="3" customWidth="1"/>
    <col min="9475" max="9475" width="13.88671875" style="3" customWidth="1"/>
    <col min="9476" max="9476" width="13" style="3" customWidth="1"/>
    <col min="9477" max="9477" width="13.6640625" style="3" customWidth="1"/>
    <col min="9478" max="9487" width="7.33203125" style="3" customWidth="1"/>
    <col min="9488" max="9488" width="13.6640625" style="3" customWidth="1"/>
    <col min="9489" max="9489" width="9.5546875" style="3" customWidth="1"/>
    <col min="9490" max="9490" width="5.6640625" style="3" customWidth="1"/>
    <col min="9491" max="9491" width="10.33203125" style="3" customWidth="1"/>
    <col min="9492" max="9727" width="9.109375" style="3"/>
    <col min="9728" max="9728" width="8.109375" style="3" customWidth="1"/>
    <col min="9729" max="9729" width="25.6640625" style="3" customWidth="1"/>
    <col min="9730" max="9730" width="13.6640625" style="3" customWidth="1"/>
    <col min="9731" max="9731" width="13.88671875" style="3" customWidth="1"/>
    <col min="9732" max="9732" width="13" style="3" customWidth="1"/>
    <col min="9733" max="9733" width="13.6640625" style="3" customWidth="1"/>
    <col min="9734" max="9743" width="7.33203125" style="3" customWidth="1"/>
    <col min="9744" max="9744" width="13.6640625" style="3" customWidth="1"/>
    <col min="9745" max="9745" width="9.5546875" style="3" customWidth="1"/>
    <col min="9746" max="9746" width="5.6640625" style="3" customWidth="1"/>
    <col min="9747" max="9747" width="10.33203125" style="3" customWidth="1"/>
    <col min="9748" max="9983" width="9.109375" style="3"/>
    <col min="9984" max="9984" width="8.109375" style="3" customWidth="1"/>
    <col min="9985" max="9985" width="25.6640625" style="3" customWidth="1"/>
    <col min="9986" max="9986" width="13.6640625" style="3" customWidth="1"/>
    <col min="9987" max="9987" width="13.88671875" style="3" customWidth="1"/>
    <col min="9988" max="9988" width="13" style="3" customWidth="1"/>
    <col min="9989" max="9989" width="13.6640625" style="3" customWidth="1"/>
    <col min="9990" max="9999" width="7.33203125" style="3" customWidth="1"/>
    <col min="10000" max="10000" width="13.6640625" style="3" customWidth="1"/>
    <col min="10001" max="10001" width="9.5546875" style="3" customWidth="1"/>
    <col min="10002" max="10002" width="5.6640625" style="3" customWidth="1"/>
    <col min="10003" max="10003" width="10.33203125" style="3" customWidth="1"/>
    <col min="10004" max="10239" width="9.109375" style="3"/>
    <col min="10240" max="10240" width="8.109375" style="3" customWidth="1"/>
    <col min="10241" max="10241" width="25.6640625" style="3" customWidth="1"/>
    <col min="10242" max="10242" width="13.6640625" style="3" customWidth="1"/>
    <col min="10243" max="10243" width="13.88671875" style="3" customWidth="1"/>
    <col min="10244" max="10244" width="13" style="3" customWidth="1"/>
    <col min="10245" max="10245" width="13.6640625" style="3" customWidth="1"/>
    <col min="10246" max="10255" width="7.33203125" style="3" customWidth="1"/>
    <col min="10256" max="10256" width="13.6640625" style="3" customWidth="1"/>
    <col min="10257" max="10257" width="9.5546875" style="3" customWidth="1"/>
    <col min="10258" max="10258" width="5.6640625" style="3" customWidth="1"/>
    <col min="10259" max="10259" width="10.33203125" style="3" customWidth="1"/>
    <col min="10260" max="10495" width="9.109375" style="3"/>
    <col min="10496" max="10496" width="8.109375" style="3" customWidth="1"/>
    <col min="10497" max="10497" width="25.6640625" style="3" customWidth="1"/>
    <col min="10498" max="10498" width="13.6640625" style="3" customWidth="1"/>
    <col min="10499" max="10499" width="13.88671875" style="3" customWidth="1"/>
    <col min="10500" max="10500" width="13" style="3" customWidth="1"/>
    <col min="10501" max="10501" width="13.6640625" style="3" customWidth="1"/>
    <col min="10502" max="10511" width="7.33203125" style="3" customWidth="1"/>
    <col min="10512" max="10512" width="13.6640625" style="3" customWidth="1"/>
    <col min="10513" max="10513" width="9.5546875" style="3" customWidth="1"/>
    <col min="10514" max="10514" width="5.6640625" style="3" customWidth="1"/>
    <col min="10515" max="10515" width="10.33203125" style="3" customWidth="1"/>
    <col min="10516" max="10751" width="9.109375" style="3"/>
    <col min="10752" max="10752" width="8.109375" style="3" customWidth="1"/>
    <col min="10753" max="10753" width="25.6640625" style="3" customWidth="1"/>
    <col min="10754" max="10754" width="13.6640625" style="3" customWidth="1"/>
    <col min="10755" max="10755" width="13.88671875" style="3" customWidth="1"/>
    <col min="10756" max="10756" width="13" style="3" customWidth="1"/>
    <col min="10757" max="10757" width="13.6640625" style="3" customWidth="1"/>
    <col min="10758" max="10767" width="7.33203125" style="3" customWidth="1"/>
    <col min="10768" max="10768" width="13.6640625" style="3" customWidth="1"/>
    <col min="10769" max="10769" width="9.5546875" style="3" customWidth="1"/>
    <col min="10770" max="10770" width="5.6640625" style="3" customWidth="1"/>
    <col min="10771" max="10771" width="10.33203125" style="3" customWidth="1"/>
    <col min="10772" max="11007" width="9.109375" style="3"/>
    <col min="11008" max="11008" width="8.109375" style="3" customWidth="1"/>
    <col min="11009" max="11009" width="25.6640625" style="3" customWidth="1"/>
    <col min="11010" max="11010" width="13.6640625" style="3" customWidth="1"/>
    <col min="11011" max="11011" width="13.88671875" style="3" customWidth="1"/>
    <col min="11012" max="11012" width="13" style="3" customWidth="1"/>
    <col min="11013" max="11013" width="13.6640625" style="3" customWidth="1"/>
    <col min="11014" max="11023" width="7.33203125" style="3" customWidth="1"/>
    <col min="11024" max="11024" width="13.6640625" style="3" customWidth="1"/>
    <col min="11025" max="11025" width="9.5546875" style="3" customWidth="1"/>
    <col min="11026" max="11026" width="5.6640625" style="3" customWidth="1"/>
    <col min="11027" max="11027" width="10.33203125" style="3" customWidth="1"/>
    <col min="11028" max="11263" width="9.109375" style="3"/>
    <col min="11264" max="11264" width="8.109375" style="3" customWidth="1"/>
    <col min="11265" max="11265" width="25.6640625" style="3" customWidth="1"/>
    <col min="11266" max="11266" width="13.6640625" style="3" customWidth="1"/>
    <col min="11267" max="11267" width="13.88671875" style="3" customWidth="1"/>
    <col min="11268" max="11268" width="13" style="3" customWidth="1"/>
    <col min="11269" max="11269" width="13.6640625" style="3" customWidth="1"/>
    <col min="11270" max="11279" width="7.33203125" style="3" customWidth="1"/>
    <col min="11280" max="11280" width="13.6640625" style="3" customWidth="1"/>
    <col min="11281" max="11281" width="9.5546875" style="3" customWidth="1"/>
    <col min="11282" max="11282" width="5.6640625" style="3" customWidth="1"/>
    <col min="11283" max="11283" width="10.33203125" style="3" customWidth="1"/>
    <col min="11284" max="11519" width="9.109375" style="3"/>
    <col min="11520" max="11520" width="8.109375" style="3" customWidth="1"/>
    <col min="11521" max="11521" width="25.6640625" style="3" customWidth="1"/>
    <col min="11522" max="11522" width="13.6640625" style="3" customWidth="1"/>
    <col min="11523" max="11523" width="13.88671875" style="3" customWidth="1"/>
    <col min="11524" max="11524" width="13" style="3" customWidth="1"/>
    <col min="11525" max="11525" width="13.6640625" style="3" customWidth="1"/>
    <col min="11526" max="11535" width="7.33203125" style="3" customWidth="1"/>
    <col min="11536" max="11536" width="13.6640625" style="3" customWidth="1"/>
    <col min="11537" max="11537" width="9.5546875" style="3" customWidth="1"/>
    <col min="11538" max="11538" width="5.6640625" style="3" customWidth="1"/>
    <col min="11539" max="11539" width="10.33203125" style="3" customWidth="1"/>
    <col min="11540" max="11775" width="9.109375" style="3"/>
    <col min="11776" max="11776" width="8.109375" style="3" customWidth="1"/>
    <col min="11777" max="11777" width="25.6640625" style="3" customWidth="1"/>
    <col min="11778" max="11778" width="13.6640625" style="3" customWidth="1"/>
    <col min="11779" max="11779" width="13.88671875" style="3" customWidth="1"/>
    <col min="11780" max="11780" width="13" style="3" customWidth="1"/>
    <col min="11781" max="11781" width="13.6640625" style="3" customWidth="1"/>
    <col min="11782" max="11791" width="7.33203125" style="3" customWidth="1"/>
    <col min="11792" max="11792" width="13.6640625" style="3" customWidth="1"/>
    <col min="11793" max="11793" width="9.5546875" style="3" customWidth="1"/>
    <col min="11794" max="11794" width="5.6640625" style="3" customWidth="1"/>
    <col min="11795" max="11795" width="10.33203125" style="3" customWidth="1"/>
    <col min="11796" max="12031" width="9.109375" style="3"/>
    <col min="12032" max="12032" width="8.109375" style="3" customWidth="1"/>
    <col min="12033" max="12033" width="25.6640625" style="3" customWidth="1"/>
    <col min="12034" max="12034" width="13.6640625" style="3" customWidth="1"/>
    <col min="12035" max="12035" width="13.88671875" style="3" customWidth="1"/>
    <col min="12036" max="12036" width="13" style="3" customWidth="1"/>
    <col min="12037" max="12037" width="13.6640625" style="3" customWidth="1"/>
    <col min="12038" max="12047" width="7.33203125" style="3" customWidth="1"/>
    <col min="12048" max="12048" width="13.6640625" style="3" customWidth="1"/>
    <col min="12049" max="12049" width="9.5546875" style="3" customWidth="1"/>
    <col min="12050" max="12050" width="5.6640625" style="3" customWidth="1"/>
    <col min="12051" max="12051" width="10.33203125" style="3" customWidth="1"/>
    <col min="12052" max="12287" width="9.109375" style="3"/>
    <col min="12288" max="12288" width="8.109375" style="3" customWidth="1"/>
    <col min="12289" max="12289" width="25.6640625" style="3" customWidth="1"/>
    <col min="12290" max="12290" width="13.6640625" style="3" customWidth="1"/>
    <col min="12291" max="12291" width="13.88671875" style="3" customWidth="1"/>
    <col min="12292" max="12292" width="13" style="3" customWidth="1"/>
    <col min="12293" max="12293" width="13.6640625" style="3" customWidth="1"/>
    <col min="12294" max="12303" width="7.33203125" style="3" customWidth="1"/>
    <col min="12304" max="12304" width="13.6640625" style="3" customWidth="1"/>
    <col min="12305" max="12305" width="9.5546875" style="3" customWidth="1"/>
    <col min="12306" max="12306" width="5.6640625" style="3" customWidth="1"/>
    <col min="12307" max="12307" width="10.33203125" style="3" customWidth="1"/>
    <col min="12308" max="12543" width="9.109375" style="3"/>
    <col min="12544" max="12544" width="8.109375" style="3" customWidth="1"/>
    <col min="12545" max="12545" width="25.6640625" style="3" customWidth="1"/>
    <col min="12546" max="12546" width="13.6640625" style="3" customWidth="1"/>
    <col min="12547" max="12547" width="13.88671875" style="3" customWidth="1"/>
    <col min="12548" max="12548" width="13" style="3" customWidth="1"/>
    <col min="12549" max="12549" width="13.6640625" style="3" customWidth="1"/>
    <col min="12550" max="12559" width="7.33203125" style="3" customWidth="1"/>
    <col min="12560" max="12560" width="13.6640625" style="3" customWidth="1"/>
    <col min="12561" max="12561" width="9.5546875" style="3" customWidth="1"/>
    <col min="12562" max="12562" width="5.6640625" style="3" customWidth="1"/>
    <col min="12563" max="12563" width="10.33203125" style="3" customWidth="1"/>
    <col min="12564" max="12799" width="9.109375" style="3"/>
    <col min="12800" max="12800" width="8.109375" style="3" customWidth="1"/>
    <col min="12801" max="12801" width="25.6640625" style="3" customWidth="1"/>
    <col min="12802" max="12802" width="13.6640625" style="3" customWidth="1"/>
    <col min="12803" max="12803" width="13.88671875" style="3" customWidth="1"/>
    <col min="12804" max="12804" width="13" style="3" customWidth="1"/>
    <col min="12805" max="12805" width="13.6640625" style="3" customWidth="1"/>
    <col min="12806" max="12815" width="7.33203125" style="3" customWidth="1"/>
    <col min="12816" max="12816" width="13.6640625" style="3" customWidth="1"/>
    <col min="12817" max="12817" width="9.5546875" style="3" customWidth="1"/>
    <col min="12818" max="12818" width="5.6640625" style="3" customWidth="1"/>
    <col min="12819" max="12819" width="10.33203125" style="3" customWidth="1"/>
    <col min="12820" max="13055" width="9.109375" style="3"/>
    <col min="13056" max="13056" width="8.109375" style="3" customWidth="1"/>
    <col min="13057" max="13057" width="25.6640625" style="3" customWidth="1"/>
    <col min="13058" max="13058" width="13.6640625" style="3" customWidth="1"/>
    <col min="13059" max="13059" width="13.88671875" style="3" customWidth="1"/>
    <col min="13060" max="13060" width="13" style="3" customWidth="1"/>
    <col min="13061" max="13061" width="13.6640625" style="3" customWidth="1"/>
    <col min="13062" max="13071" width="7.33203125" style="3" customWidth="1"/>
    <col min="13072" max="13072" width="13.6640625" style="3" customWidth="1"/>
    <col min="13073" max="13073" width="9.5546875" style="3" customWidth="1"/>
    <col min="13074" max="13074" width="5.6640625" style="3" customWidth="1"/>
    <col min="13075" max="13075" width="10.33203125" style="3" customWidth="1"/>
    <col min="13076" max="13311" width="9.109375" style="3"/>
    <col min="13312" max="13312" width="8.109375" style="3" customWidth="1"/>
    <col min="13313" max="13313" width="25.6640625" style="3" customWidth="1"/>
    <col min="13314" max="13314" width="13.6640625" style="3" customWidth="1"/>
    <col min="13315" max="13315" width="13.88671875" style="3" customWidth="1"/>
    <col min="13316" max="13316" width="13" style="3" customWidth="1"/>
    <col min="13317" max="13317" width="13.6640625" style="3" customWidth="1"/>
    <col min="13318" max="13327" width="7.33203125" style="3" customWidth="1"/>
    <col min="13328" max="13328" width="13.6640625" style="3" customWidth="1"/>
    <col min="13329" max="13329" width="9.5546875" style="3" customWidth="1"/>
    <col min="13330" max="13330" width="5.6640625" style="3" customWidth="1"/>
    <col min="13331" max="13331" width="10.33203125" style="3" customWidth="1"/>
    <col min="13332" max="13567" width="9.109375" style="3"/>
    <col min="13568" max="13568" width="8.109375" style="3" customWidth="1"/>
    <col min="13569" max="13569" width="25.6640625" style="3" customWidth="1"/>
    <col min="13570" max="13570" width="13.6640625" style="3" customWidth="1"/>
    <col min="13571" max="13571" width="13.88671875" style="3" customWidth="1"/>
    <col min="13572" max="13572" width="13" style="3" customWidth="1"/>
    <col min="13573" max="13573" width="13.6640625" style="3" customWidth="1"/>
    <col min="13574" max="13583" width="7.33203125" style="3" customWidth="1"/>
    <col min="13584" max="13584" width="13.6640625" style="3" customWidth="1"/>
    <col min="13585" max="13585" width="9.5546875" style="3" customWidth="1"/>
    <col min="13586" max="13586" width="5.6640625" style="3" customWidth="1"/>
    <col min="13587" max="13587" width="10.33203125" style="3" customWidth="1"/>
    <col min="13588" max="13823" width="9.109375" style="3"/>
    <col min="13824" max="13824" width="8.109375" style="3" customWidth="1"/>
    <col min="13825" max="13825" width="25.6640625" style="3" customWidth="1"/>
    <col min="13826" max="13826" width="13.6640625" style="3" customWidth="1"/>
    <col min="13827" max="13827" width="13.88671875" style="3" customWidth="1"/>
    <col min="13828" max="13828" width="13" style="3" customWidth="1"/>
    <col min="13829" max="13829" width="13.6640625" style="3" customWidth="1"/>
    <col min="13830" max="13839" width="7.33203125" style="3" customWidth="1"/>
    <col min="13840" max="13840" width="13.6640625" style="3" customWidth="1"/>
    <col min="13841" max="13841" width="9.5546875" style="3" customWidth="1"/>
    <col min="13842" max="13842" width="5.6640625" style="3" customWidth="1"/>
    <col min="13843" max="13843" width="10.33203125" style="3" customWidth="1"/>
    <col min="13844" max="14079" width="9.109375" style="3"/>
    <col min="14080" max="14080" width="8.109375" style="3" customWidth="1"/>
    <col min="14081" max="14081" width="25.6640625" style="3" customWidth="1"/>
    <col min="14082" max="14082" width="13.6640625" style="3" customWidth="1"/>
    <col min="14083" max="14083" width="13.88671875" style="3" customWidth="1"/>
    <col min="14084" max="14084" width="13" style="3" customWidth="1"/>
    <col min="14085" max="14085" width="13.6640625" style="3" customWidth="1"/>
    <col min="14086" max="14095" width="7.33203125" style="3" customWidth="1"/>
    <col min="14096" max="14096" width="13.6640625" style="3" customWidth="1"/>
    <col min="14097" max="14097" width="9.5546875" style="3" customWidth="1"/>
    <col min="14098" max="14098" width="5.6640625" style="3" customWidth="1"/>
    <col min="14099" max="14099" width="10.33203125" style="3" customWidth="1"/>
    <col min="14100" max="14335" width="9.109375" style="3"/>
    <col min="14336" max="14336" width="8.109375" style="3" customWidth="1"/>
    <col min="14337" max="14337" width="25.6640625" style="3" customWidth="1"/>
    <col min="14338" max="14338" width="13.6640625" style="3" customWidth="1"/>
    <col min="14339" max="14339" width="13.88671875" style="3" customWidth="1"/>
    <col min="14340" max="14340" width="13" style="3" customWidth="1"/>
    <col min="14341" max="14341" width="13.6640625" style="3" customWidth="1"/>
    <col min="14342" max="14351" width="7.33203125" style="3" customWidth="1"/>
    <col min="14352" max="14352" width="13.6640625" style="3" customWidth="1"/>
    <col min="14353" max="14353" width="9.5546875" style="3" customWidth="1"/>
    <col min="14354" max="14354" width="5.6640625" style="3" customWidth="1"/>
    <col min="14355" max="14355" width="10.33203125" style="3" customWidth="1"/>
    <col min="14356" max="14591" width="9.109375" style="3"/>
    <col min="14592" max="14592" width="8.109375" style="3" customWidth="1"/>
    <col min="14593" max="14593" width="25.6640625" style="3" customWidth="1"/>
    <col min="14594" max="14594" width="13.6640625" style="3" customWidth="1"/>
    <col min="14595" max="14595" width="13.88671875" style="3" customWidth="1"/>
    <col min="14596" max="14596" width="13" style="3" customWidth="1"/>
    <col min="14597" max="14597" width="13.6640625" style="3" customWidth="1"/>
    <col min="14598" max="14607" width="7.33203125" style="3" customWidth="1"/>
    <col min="14608" max="14608" width="13.6640625" style="3" customWidth="1"/>
    <col min="14609" max="14609" width="9.5546875" style="3" customWidth="1"/>
    <col min="14610" max="14610" width="5.6640625" style="3" customWidth="1"/>
    <col min="14611" max="14611" width="10.33203125" style="3" customWidth="1"/>
    <col min="14612" max="14847" width="9.109375" style="3"/>
    <col min="14848" max="14848" width="8.109375" style="3" customWidth="1"/>
    <col min="14849" max="14849" width="25.6640625" style="3" customWidth="1"/>
    <col min="14850" max="14850" width="13.6640625" style="3" customWidth="1"/>
    <col min="14851" max="14851" width="13.88671875" style="3" customWidth="1"/>
    <col min="14852" max="14852" width="13" style="3" customWidth="1"/>
    <col min="14853" max="14853" width="13.6640625" style="3" customWidth="1"/>
    <col min="14854" max="14863" width="7.33203125" style="3" customWidth="1"/>
    <col min="14864" max="14864" width="13.6640625" style="3" customWidth="1"/>
    <col min="14865" max="14865" width="9.5546875" style="3" customWidth="1"/>
    <col min="14866" max="14866" width="5.6640625" style="3" customWidth="1"/>
    <col min="14867" max="14867" width="10.33203125" style="3" customWidth="1"/>
    <col min="14868" max="15103" width="9.109375" style="3"/>
    <col min="15104" max="15104" width="8.109375" style="3" customWidth="1"/>
    <col min="15105" max="15105" width="25.6640625" style="3" customWidth="1"/>
    <col min="15106" max="15106" width="13.6640625" style="3" customWidth="1"/>
    <col min="15107" max="15107" width="13.88671875" style="3" customWidth="1"/>
    <col min="15108" max="15108" width="13" style="3" customWidth="1"/>
    <col min="15109" max="15109" width="13.6640625" style="3" customWidth="1"/>
    <col min="15110" max="15119" width="7.33203125" style="3" customWidth="1"/>
    <col min="15120" max="15120" width="13.6640625" style="3" customWidth="1"/>
    <col min="15121" max="15121" width="9.5546875" style="3" customWidth="1"/>
    <col min="15122" max="15122" width="5.6640625" style="3" customWidth="1"/>
    <col min="15123" max="15123" width="10.33203125" style="3" customWidth="1"/>
    <col min="15124" max="15359" width="9.109375" style="3"/>
    <col min="15360" max="15360" width="8.109375" style="3" customWidth="1"/>
    <col min="15361" max="15361" width="25.6640625" style="3" customWidth="1"/>
    <col min="15362" max="15362" width="13.6640625" style="3" customWidth="1"/>
    <col min="15363" max="15363" width="13.88671875" style="3" customWidth="1"/>
    <col min="15364" max="15364" width="13" style="3" customWidth="1"/>
    <col min="15365" max="15365" width="13.6640625" style="3" customWidth="1"/>
    <col min="15366" max="15375" width="7.33203125" style="3" customWidth="1"/>
    <col min="15376" max="15376" width="13.6640625" style="3" customWidth="1"/>
    <col min="15377" max="15377" width="9.5546875" style="3" customWidth="1"/>
    <col min="15378" max="15378" width="5.6640625" style="3" customWidth="1"/>
    <col min="15379" max="15379" width="10.33203125" style="3" customWidth="1"/>
    <col min="15380" max="15615" width="9.109375" style="3"/>
    <col min="15616" max="15616" width="8.109375" style="3" customWidth="1"/>
    <col min="15617" max="15617" width="25.6640625" style="3" customWidth="1"/>
    <col min="15618" max="15618" width="13.6640625" style="3" customWidth="1"/>
    <col min="15619" max="15619" width="13.88671875" style="3" customWidth="1"/>
    <col min="15620" max="15620" width="13" style="3" customWidth="1"/>
    <col min="15621" max="15621" width="13.6640625" style="3" customWidth="1"/>
    <col min="15622" max="15631" width="7.33203125" style="3" customWidth="1"/>
    <col min="15632" max="15632" width="13.6640625" style="3" customWidth="1"/>
    <col min="15633" max="15633" width="9.5546875" style="3" customWidth="1"/>
    <col min="15634" max="15634" width="5.6640625" style="3" customWidth="1"/>
    <col min="15635" max="15635" width="10.33203125" style="3" customWidth="1"/>
    <col min="15636" max="15871" width="9.109375" style="3"/>
    <col min="15872" max="15872" width="8.109375" style="3" customWidth="1"/>
    <col min="15873" max="15873" width="25.6640625" style="3" customWidth="1"/>
    <col min="15874" max="15874" width="13.6640625" style="3" customWidth="1"/>
    <col min="15875" max="15875" width="13.88671875" style="3" customWidth="1"/>
    <col min="15876" max="15876" width="13" style="3" customWidth="1"/>
    <col min="15877" max="15877" width="13.6640625" style="3" customWidth="1"/>
    <col min="15878" max="15887" width="7.33203125" style="3" customWidth="1"/>
    <col min="15888" max="15888" width="13.6640625" style="3" customWidth="1"/>
    <col min="15889" max="15889" width="9.5546875" style="3" customWidth="1"/>
    <col min="15890" max="15890" width="5.6640625" style="3" customWidth="1"/>
    <col min="15891" max="15891" width="10.33203125" style="3" customWidth="1"/>
    <col min="15892" max="16127" width="9.109375" style="3"/>
    <col min="16128" max="16128" width="8.109375" style="3" customWidth="1"/>
    <col min="16129" max="16129" width="25.6640625" style="3" customWidth="1"/>
    <col min="16130" max="16130" width="13.6640625" style="3" customWidth="1"/>
    <col min="16131" max="16131" width="13.88671875" style="3" customWidth="1"/>
    <col min="16132" max="16132" width="13" style="3" customWidth="1"/>
    <col min="16133" max="16133" width="13.6640625" style="3" customWidth="1"/>
    <col min="16134" max="16143" width="7.33203125" style="3" customWidth="1"/>
    <col min="16144" max="16144" width="13.6640625" style="3" customWidth="1"/>
    <col min="16145" max="16145" width="9.5546875" style="3" customWidth="1"/>
    <col min="16146" max="16146" width="5.6640625" style="3" customWidth="1"/>
    <col min="16147" max="16147" width="10.33203125" style="3" customWidth="1"/>
    <col min="16148" max="16384" width="9.109375" style="3"/>
  </cols>
  <sheetData>
    <row r="1" spans="1:21" x14ac:dyDescent="0.3">
      <c r="T1" s="12" t="s">
        <v>0</v>
      </c>
    </row>
    <row r="2" spans="1:21" ht="34.200000000000003" customHeight="1" x14ac:dyDescent="0.3">
      <c r="R2" s="13" t="s">
        <v>1</v>
      </c>
      <c r="S2" s="13"/>
      <c r="T2" s="13"/>
    </row>
    <row r="3" spans="1:21" x14ac:dyDescent="0.3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1" x14ac:dyDescent="0.3">
      <c r="F4" s="3" t="s">
        <v>3</v>
      </c>
      <c r="G4" s="15" t="s">
        <v>391</v>
      </c>
      <c r="H4" s="15"/>
      <c r="I4" s="14" t="s">
        <v>392</v>
      </c>
      <c r="J4" s="14"/>
      <c r="K4" s="16">
        <v>2023</v>
      </c>
      <c r="L4" s="3" t="s">
        <v>4</v>
      </c>
    </row>
    <row r="5" spans="1:21" hidden="1" x14ac:dyDescent="0.3"/>
    <row r="6" spans="1:21" x14ac:dyDescent="0.3">
      <c r="F6" s="18" t="s">
        <v>5</v>
      </c>
      <c r="G6" s="16" t="s">
        <v>27</v>
      </c>
      <c r="H6" s="16"/>
      <c r="I6" s="16"/>
      <c r="J6" s="16"/>
      <c r="K6" s="16"/>
      <c r="L6" s="16"/>
      <c r="M6" s="16"/>
      <c r="N6" s="16"/>
      <c r="O6" s="16"/>
      <c r="P6" s="17"/>
    </row>
    <row r="7" spans="1:21" x14ac:dyDescent="0.3">
      <c r="G7" s="14" t="s">
        <v>6</v>
      </c>
      <c r="H7" s="14"/>
      <c r="I7" s="14"/>
      <c r="J7" s="14"/>
      <c r="K7" s="14"/>
      <c r="L7" s="14"/>
      <c r="M7" s="14"/>
      <c r="N7" s="14"/>
      <c r="O7" s="14"/>
    </row>
    <row r="8" spans="1:21" hidden="1" x14ac:dyDescent="0.3"/>
    <row r="9" spans="1:21" x14ac:dyDescent="0.3">
      <c r="I9" s="18" t="s">
        <v>7</v>
      </c>
      <c r="J9" s="19">
        <v>2023</v>
      </c>
      <c r="K9" s="15"/>
      <c r="L9" s="3" t="s">
        <v>8</v>
      </c>
    </row>
    <row r="10" spans="1:21" hidden="1" x14ac:dyDescent="0.3"/>
    <row r="11" spans="1:21" x14ac:dyDescent="0.3">
      <c r="G11" s="18" t="s">
        <v>9</v>
      </c>
      <c r="H11" s="15" t="s">
        <v>139</v>
      </c>
      <c r="I11" s="15"/>
      <c r="J11" s="15"/>
      <c r="K11" s="15"/>
      <c r="L11" s="15"/>
      <c r="M11" s="15"/>
      <c r="N11" s="15"/>
      <c r="O11" s="15"/>
      <c r="P11" s="15"/>
    </row>
    <row r="12" spans="1:21" x14ac:dyDescent="0.3">
      <c r="H12" s="20" t="s">
        <v>10</v>
      </c>
      <c r="I12" s="20"/>
      <c r="J12" s="20"/>
      <c r="K12" s="20"/>
      <c r="L12" s="20"/>
      <c r="M12" s="20"/>
      <c r="N12" s="20"/>
      <c r="O12" s="20"/>
      <c r="P12" s="20"/>
    </row>
    <row r="13" spans="1:21" s="21" customFormat="1" x14ac:dyDescent="0.3">
      <c r="T13" s="22"/>
    </row>
    <row r="14" spans="1:21" ht="65.400000000000006" customHeight="1" x14ac:dyDescent="0.3">
      <c r="A14" s="23" t="s">
        <v>11</v>
      </c>
      <c r="B14" s="23" t="s">
        <v>12</v>
      </c>
      <c r="C14" s="23" t="s">
        <v>13</v>
      </c>
      <c r="D14" s="23" t="s">
        <v>14</v>
      </c>
      <c r="E14" s="23" t="s">
        <v>119</v>
      </c>
      <c r="F14" s="23" t="s">
        <v>118</v>
      </c>
      <c r="G14" s="24" t="s">
        <v>117</v>
      </c>
      <c r="H14" s="25"/>
      <c r="I14" s="25"/>
      <c r="J14" s="25"/>
      <c r="K14" s="25"/>
      <c r="L14" s="25"/>
      <c r="M14" s="25"/>
      <c r="N14" s="25"/>
      <c r="O14" s="25"/>
      <c r="P14" s="26"/>
      <c r="Q14" s="23" t="s">
        <v>15</v>
      </c>
      <c r="R14" s="24" t="s">
        <v>16</v>
      </c>
      <c r="S14" s="26"/>
      <c r="T14" s="23" t="s">
        <v>17</v>
      </c>
      <c r="U14" s="27" t="s">
        <v>344</v>
      </c>
    </row>
    <row r="15" spans="1:21" x14ac:dyDescent="0.3">
      <c r="A15" s="28"/>
      <c r="B15" s="28"/>
      <c r="C15" s="28"/>
      <c r="D15" s="28"/>
      <c r="E15" s="28"/>
      <c r="F15" s="28"/>
      <c r="G15" s="24" t="s">
        <v>18</v>
      </c>
      <c r="H15" s="26"/>
      <c r="I15" s="24" t="s">
        <v>19</v>
      </c>
      <c r="J15" s="26"/>
      <c r="K15" s="24" t="s">
        <v>20</v>
      </c>
      <c r="L15" s="26"/>
      <c r="M15" s="24" t="s">
        <v>21</v>
      </c>
      <c r="N15" s="26"/>
      <c r="O15" s="24" t="s">
        <v>22</v>
      </c>
      <c r="P15" s="26"/>
      <c r="Q15" s="28"/>
      <c r="R15" s="29" t="s">
        <v>23</v>
      </c>
      <c r="S15" s="30" t="s">
        <v>24</v>
      </c>
      <c r="T15" s="28"/>
      <c r="U15" s="27"/>
    </row>
    <row r="16" spans="1:21" ht="82.95" customHeight="1" x14ac:dyDescent="0.3">
      <c r="A16" s="31"/>
      <c r="B16" s="31"/>
      <c r="C16" s="31"/>
      <c r="D16" s="31"/>
      <c r="E16" s="32"/>
      <c r="F16" s="32"/>
      <c r="G16" s="33" t="s">
        <v>25</v>
      </c>
      <c r="H16" s="33" t="s">
        <v>26</v>
      </c>
      <c r="I16" s="33" t="s">
        <v>25</v>
      </c>
      <c r="J16" s="33" t="s">
        <v>26</v>
      </c>
      <c r="K16" s="33" t="s">
        <v>25</v>
      </c>
      <c r="L16" s="33" t="s">
        <v>26</v>
      </c>
      <c r="M16" s="33" t="s">
        <v>25</v>
      </c>
      <c r="N16" s="33" t="s">
        <v>26</v>
      </c>
      <c r="O16" s="33" t="s">
        <v>25</v>
      </c>
      <c r="P16" s="33" t="s">
        <v>26</v>
      </c>
      <c r="Q16" s="32"/>
      <c r="R16" s="34"/>
      <c r="S16" s="35"/>
      <c r="T16" s="31"/>
      <c r="U16" s="27"/>
    </row>
    <row r="17" spans="1:21" ht="16.2" thickBot="1" x14ac:dyDescent="0.35">
      <c r="A17" s="36">
        <v>1</v>
      </c>
      <c r="B17" s="36">
        <v>2</v>
      </c>
      <c r="C17" s="36">
        <v>3</v>
      </c>
      <c r="D17" s="36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7">
        <v>11</v>
      </c>
      <c r="L17" s="37">
        <v>12</v>
      </c>
      <c r="M17" s="37">
        <v>13</v>
      </c>
      <c r="N17" s="37">
        <v>14</v>
      </c>
      <c r="O17" s="37">
        <v>15</v>
      </c>
      <c r="P17" s="37">
        <v>16</v>
      </c>
      <c r="Q17" s="37">
        <v>17</v>
      </c>
      <c r="R17" s="37">
        <v>18</v>
      </c>
      <c r="S17" s="37">
        <v>19</v>
      </c>
      <c r="T17" s="38">
        <v>20</v>
      </c>
    </row>
    <row r="18" spans="1:21" s="11" customFormat="1" ht="16.2" thickBot="1" x14ac:dyDescent="0.35">
      <c r="A18" s="62">
        <v>0</v>
      </c>
      <c r="B18" s="63" t="s">
        <v>28</v>
      </c>
      <c r="C18" s="64">
        <v>0</v>
      </c>
      <c r="D18" s="65">
        <f>D20+D29+D86+D117</f>
        <v>408.22384948321297</v>
      </c>
      <c r="E18" s="65">
        <f>E20+E29+E86+E117</f>
        <v>110.37754000000001</v>
      </c>
      <c r="F18" s="65">
        <f>F20+F29+F86+F117</f>
        <v>297.892809483213</v>
      </c>
      <c r="G18" s="65">
        <f>G21+G29+G86+G117</f>
        <v>152.75558607309003</v>
      </c>
      <c r="H18" s="65">
        <f>H21+H29+H86+H117</f>
        <v>142.42788611</v>
      </c>
      <c r="I18" s="65">
        <f>I21+I29+I86+I117</f>
        <v>15.737499999999999</v>
      </c>
      <c r="J18" s="65">
        <f>J21+J29+J86+J117</f>
        <v>23.865239438</v>
      </c>
      <c r="K18" s="65">
        <f>K21+K29+K86+K117</f>
        <v>25.321943373089997</v>
      </c>
      <c r="L18" s="65">
        <f>L21+L29+L86+L117</f>
        <v>51.555770000000003</v>
      </c>
      <c r="M18" s="65">
        <f>M21+M29+M86+M117</f>
        <v>45.194357000000004</v>
      </c>
      <c r="N18" s="65">
        <f>N21+N29+N86+N117</f>
        <v>67.00687667199999</v>
      </c>
      <c r="O18" s="65">
        <f>O21+O29+O86+O117</f>
        <v>66.501785699999999</v>
      </c>
      <c r="P18" s="65">
        <f>P21+P29+P86+P117</f>
        <v>0</v>
      </c>
      <c r="Q18" s="65">
        <f>Q21+Q29+Q86+Q117</f>
        <v>56.877442963212943</v>
      </c>
      <c r="R18" s="39">
        <f>H18-U18</f>
        <v>56.174085736910001</v>
      </c>
      <c r="S18" s="39">
        <f>R18/U18*100</f>
        <v>65.126505144039484</v>
      </c>
      <c r="T18" s="40" t="s">
        <v>69</v>
      </c>
      <c r="U18" s="41">
        <f t="shared" ref="U18:U22" si="0">I18+K18+M18</f>
        <v>86.253800373090002</v>
      </c>
    </row>
    <row r="19" spans="1:21" s="11" customFormat="1" x14ac:dyDescent="0.3">
      <c r="A19" s="42">
        <v>1</v>
      </c>
      <c r="B19" s="42" t="s">
        <v>29</v>
      </c>
      <c r="C19" s="42" t="s">
        <v>30</v>
      </c>
      <c r="D19" s="66">
        <f>D18</f>
        <v>408.22384948321297</v>
      </c>
      <c r="E19" s="66">
        <f>E18</f>
        <v>110.37754000000001</v>
      </c>
      <c r="F19" s="66">
        <f>F18</f>
        <v>297.892809483213</v>
      </c>
      <c r="G19" s="66">
        <f>G18</f>
        <v>152.75558607309003</v>
      </c>
      <c r="H19" s="66">
        <f t="shared" ref="H19:Q19" si="1">H18</f>
        <v>142.42788611</v>
      </c>
      <c r="I19" s="66">
        <f t="shared" si="1"/>
        <v>15.737499999999999</v>
      </c>
      <c r="J19" s="66">
        <f t="shared" si="1"/>
        <v>23.865239438</v>
      </c>
      <c r="K19" s="66">
        <f t="shared" si="1"/>
        <v>25.321943373089997</v>
      </c>
      <c r="L19" s="66">
        <f t="shared" si="1"/>
        <v>51.555770000000003</v>
      </c>
      <c r="M19" s="66">
        <f t="shared" si="1"/>
        <v>45.194357000000004</v>
      </c>
      <c r="N19" s="66">
        <f t="shared" si="1"/>
        <v>67.00687667199999</v>
      </c>
      <c r="O19" s="66">
        <f t="shared" si="1"/>
        <v>66.501785699999999</v>
      </c>
      <c r="P19" s="66">
        <f t="shared" si="1"/>
        <v>0</v>
      </c>
      <c r="Q19" s="66">
        <f t="shared" si="1"/>
        <v>56.877442963212943</v>
      </c>
      <c r="R19" s="43">
        <f t="shared" ref="R19:R86" si="2">H19-U19</f>
        <v>56.174085736910001</v>
      </c>
      <c r="S19" s="43">
        <f t="shared" ref="S19:S86" si="3">R19/U19*100</f>
        <v>65.126505144039484</v>
      </c>
      <c r="T19" s="44" t="s">
        <v>69</v>
      </c>
      <c r="U19" s="41">
        <f t="shared" si="0"/>
        <v>86.253800373090002</v>
      </c>
    </row>
    <row r="20" spans="1:21" s="11" customFormat="1" x14ac:dyDescent="0.3">
      <c r="A20" s="67" t="s">
        <v>31</v>
      </c>
      <c r="B20" s="68" t="s">
        <v>32</v>
      </c>
      <c r="C20" s="42" t="s">
        <v>30</v>
      </c>
      <c r="D20" s="69">
        <f>D21</f>
        <v>304.26043113000003</v>
      </c>
      <c r="E20" s="6">
        <f>E21</f>
        <v>108.81</v>
      </c>
      <c r="F20" s="6">
        <f t="shared" ref="F20:Q20" si="4">F21</f>
        <v>195.45043113000003</v>
      </c>
      <c r="G20" s="69">
        <f t="shared" si="4"/>
        <v>46.9</v>
      </c>
      <c r="H20" s="69">
        <f t="shared" si="4"/>
        <v>69.500914593999994</v>
      </c>
      <c r="I20" s="69">
        <f t="shared" si="4"/>
        <v>11.725</v>
      </c>
      <c r="J20" s="69">
        <f t="shared" si="4"/>
        <v>14.777066981999997</v>
      </c>
      <c r="K20" s="69">
        <f t="shared" si="4"/>
        <v>11.725</v>
      </c>
      <c r="L20" s="69">
        <f t="shared" si="4"/>
        <v>25.849670000000003</v>
      </c>
      <c r="M20" s="69">
        <f t="shared" si="4"/>
        <v>11.725</v>
      </c>
      <c r="N20" s="69">
        <f t="shared" si="4"/>
        <v>28.874177612</v>
      </c>
      <c r="O20" s="69">
        <f t="shared" si="4"/>
        <v>11.725</v>
      </c>
      <c r="P20" s="69">
        <f t="shared" si="4"/>
        <v>0</v>
      </c>
      <c r="Q20" s="69">
        <f t="shared" si="4"/>
        <v>0.36975540599999945</v>
      </c>
      <c r="R20" s="6">
        <f t="shared" si="2"/>
        <v>34.325914593999997</v>
      </c>
      <c r="S20" s="6">
        <f t="shared" si="3"/>
        <v>97.58611114143568</v>
      </c>
      <c r="T20" s="9" t="s">
        <v>69</v>
      </c>
      <c r="U20" s="41">
        <f t="shared" si="0"/>
        <v>35.174999999999997</v>
      </c>
    </row>
    <row r="21" spans="1:21" s="11" customFormat="1" ht="31.2" x14ac:dyDescent="0.3">
      <c r="A21" s="54" t="s">
        <v>33</v>
      </c>
      <c r="B21" s="70" t="s">
        <v>34</v>
      </c>
      <c r="C21" s="45" t="s">
        <v>30</v>
      </c>
      <c r="D21" s="69">
        <f>SUM(D22:D24)</f>
        <v>304.26043113000003</v>
      </c>
      <c r="E21" s="69">
        <f>SUM(E22:E24)</f>
        <v>108.81</v>
      </c>
      <c r="F21" s="69">
        <f>SUM(F22:F24)</f>
        <v>195.45043113000003</v>
      </c>
      <c r="G21" s="69">
        <f t="shared" ref="G21" si="5">SUM(G22:G24)</f>
        <v>46.9</v>
      </c>
      <c r="H21" s="69">
        <f t="shared" ref="H21:Q21" si="6">SUM(H22:H24)</f>
        <v>69.500914593999994</v>
      </c>
      <c r="I21" s="69">
        <f t="shared" si="6"/>
        <v>11.725</v>
      </c>
      <c r="J21" s="69">
        <f t="shared" si="6"/>
        <v>14.777066981999997</v>
      </c>
      <c r="K21" s="69">
        <f t="shared" si="6"/>
        <v>11.725</v>
      </c>
      <c r="L21" s="69">
        <f t="shared" si="6"/>
        <v>25.849670000000003</v>
      </c>
      <c r="M21" s="69">
        <f t="shared" si="6"/>
        <v>11.725</v>
      </c>
      <c r="N21" s="69">
        <f t="shared" si="6"/>
        <v>28.874177612</v>
      </c>
      <c r="O21" s="69">
        <f t="shared" si="6"/>
        <v>11.725</v>
      </c>
      <c r="P21" s="69">
        <f t="shared" si="6"/>
        <v>0</v>
      </c>
      <c r="Q21" s="69">
        <f t="shared" si="6"/>
        <v>0.36975540599999945</v>
      </c>
      <c r="R21" s="6">
        <f t="shared" si="2"/>
        <v>34.325914593999997</v>
      </c>
      <c r="S21" s="6">
        <f t="shared" si="3"/>
        <v>97.58611114143568</v>
      </c>
      <c r="T21" s="46" t="s">
        <v>69</v>
      </c>
      <c r="U21" s="41">
        <f t="shared" si="0"/>
        <v>35.174999999999997</v>
      </c>
    </row>
    <row r="22" spans="1:21" s="11" customFormat="1" ht="46.8" x14ac:dyDescent="0.3">
      <c r="A22" s="71" t="s">
        <v>35</v>
      </c>
      <c r="B22" s="72" t="s">
        <v>36</v>
      </c>
      <c r="C22" s="73" t="s">
        <v>30</v>
      </c>
      <c r="D22" s="6">
        <v>29</v>
      </c>
      <c r="E22" s="6">
        <v>0</v>
      </c>
      <c r="F22" s="6">
        <f>D22-E22</f>
        <v>29</v>
      </c>
      <c r="G22" s="6">
        <f>I22+K22+M22+O22</f>
        <v>29</v>
      </c>
      <c r="H22" s="69">
        <f>J22+L22+N22+P22</f>
        <v>14.560259593999998</v>
      </c>
      <c r="I22" s="6">
        <v>7.25</v>
      </c>
      <c r="J22" s="6">
        <v>7.3460819819999985</v>
      </c>
      <c r="K22" s="6">
        <v>7.25</v>
      </c>
      <c r="L22" s="6">
        <v>5.2640000000000002</v>
      </c>
      <c r="M22" s="6">
        <v>7.25</v>
      </c>
      <c r="N22" s="47">
        <f>1.62514801*1.2</f>
        <v>1.9501776119999998</v>
      </c>
      <c r="O22" s="6">
        <v>7.25</v>
      </c>
      <c r="P22" s="6">
        <v>0</v>
      </c>
      <c r="Q22" s="6">
        <f t="shared" ref="Q22:Q23" si="7">F22-H22</f>
        <v>14.439740406000002</v>
      </c>
      <c r="R22" s="6">
        <f t="shared" si="2"/>
        <v>-7.1897404060000021</v>
      </c>
      <c r="S22" s="6">
        <f t="shared" si="3"/>
        <v>-33.056277728735637</v>
      </c>
      <c r="T22" s="9" t="s">
        <v>69</v>
      </c>
      <c r="U22" s="41">
        <f t="shared" si="0"/>
        <v>21.75</v>
      </c>
    </row>
    <row r="23" spans="1:21" s="11" customFormat="1" ht="46.8" x14ac:dyDescent="0.3">
      <c r="A23" s="56" t="s">
        <v>37</v>
      </c>
      <c r="B23" s="74" t="s">
        <v>38</v>
      </c>
      <c r="C23" s="75" t="s">
        <v>30</v>
      </c>
      <c r="D23" s="6">
        <v>17.899999999999999</v>
      </c>
      <c r="E23" s="6">
        <v>0</v>
      </c>
      <c r="F23" s="6">
        <f>D23-E23</f>
        <v>17.899999999999999</v>
      </c>
      <c r="G23" s="6">
        <f>I23+K23+M23+O23</f>
        <v>17.899999999999999</v>
      </c>
      <c r="H23" s="69">
        <f>J23+L23+N23+P23</f>
        <v>31.969985000000001</v>
      </c>
      <c r="I23" s="6">
        <v>4.4749999999999996</v>
      </c>
      <c r="J23" s="6">
        <v>7.4309849999999997</v>
      </c>
      <c r="K23" s="6">
        <v>4.4749999999999996</v>
      </c>
      <c r="L23" s="6">
        <v>5.6150000000000002</v>
      </c>
      <c r="M23" s="6">
        <v>4.4749999999999996</v>
      </c>
      <c r="N23" s="47">
        <v>18.923999999999999</v>
      </c>
      <c r="O23" s="6">
        <v>4.4749999999999996</v>
      </c>
      <c r="P23" s="6">
        <v>0</v>
      </c>
      <c r="Q23" s="6">
        <f t="shared" si="7"/>
        <v>-14.069985000000003</v>
      </c>
      <c r="R23" s="6">
        <f t="shared" si="2"/>
        <v>18.544985000000004</v>
      </c>
      <c r="S23" s="6">
        <f t="shared" si="3"/>
        <v>138.13769087523283</v>
      </c>
      <c r="T23" s="9" t="s">
        <v>69</v>
      </c>
      <c r="U23" s="41">
        <f>I23+K23+M23</f>
        <v>13.424999999999999</v>
      </c>
    </row>
    <row r="24" spans="1:21" s="11" customFormat="1" ht="31.2" x14ac:dyDescent="0.3">
      <c r="A24" s="56" t="s">
        <v>39</v>
      </c>
      <c r="B24" s="74" t="s">
        <v>40</v>
      </c>
      <c r="C24" s="75" t="s">
        <v>30</v>
      </c>
      <c r="D24" s="6">
        <f t="shared" ref="D24:P24" si="8">SUM(D25:D28)</f>
        <v>257.36043113000005</v>
      </c>
      <c r="E24" s="6">
        <f t="shared" si="8"/>
        <v>108.81</v>
      </c>
      <c r="F24" s="6">
        <f t="shared" si="8"/>
        <v>148.55043113000002</v>
      </c>
      <c r="G24" s="6">
        <f t="shared" si="8"/>
        <v>0</v>
      </c>
      <c r="H24" s="6">
        <f t="shared" si="8"/>
        <v>22.970669999999998</v>
      </c>
      <c r="I24" s="6">
        <f t="shared" si="8"/>
        <v>0</v>
      </c>
      <c r="J24" s="6">
        <f t="shared" si="8"/>
        <v>0</v>
      </c>
      <c r="K24" s="6">
        <f t="shared" si="8"/>
        <v>0</v>
      </c>
      <c r="L24" s="6">
        <f t="shared" si="8"/>
        <v>14.97067</v>
      </c>
      <c r="M24" s="6">
        <f t="shared" si="8"/>
        <v>0</v>
      </c>
      <c r="N24" s="6">
        <f t="shared" si="8"/>
        <v>8</v>
      </c>
      <c r="O24" s="6">
        <f t="shared" si="8"/>
        <v>0</v>
      </c>
      <c r="P24" s="6">
        <f t="shared" si="8"/>
        <v>0</v>
      </c>
      <c r="Q24" s="6">
        <v>0</v>
      </c>
      <c r="R24" s="6">
        <f t="shared" si="2"/>
        <v>22.970669999999998</v>
      </c>
      <c r="S24" s="6" t="e">
        <f t="shared" si="3"/>
        <v>#DIV/0!</v>
      </c>
      <c r="T24" s="46" t="s">
        <v>69</v>
      </c>
      <c r="U24" s="41">
        <f t="shared" ref="U24:U90" si="9">I24+K24+M24</f>
        <v>0</v>
      </c>
    </row>
    <row r="25" spans="1:21" s="11" customFormat="1" ht="78" x14ac:dyDescent="0.3">
      <c r="A25" s="76" t="s">
        <v>287</v>
      </c>
      <c r="B25" s="10" t="s">
        <v>286</v>
      </c>
      <c r="C25" s="77" t="s">
        <v>285</v>
      </c>
      <c r="D25" s="36">
        <v>208.02</v>
      </c>
      <c r="E25" s="6">
        <v>104.81</v>
      </c>
      <c r="F25" s="36">
        <v>103.21</v>
      </c>
      <c r="G25" s="36" t="s">
        <v>69</v>
      </c>
      <c r="H25" s="2">
        <f t="shared" ref="H25:H26" si="10">J25+L25+N25+P25</f>
        <v>6.3049999999999997</v>
      </c>
      <c r="I25" s="36" t="s">
        <v>69</v>
      </c>
      <c r="J25" s="78">
        <v>0</v>
      </c>
      <c r="K25" s="36" t="s">
        <v>69</v>
      </c>
      <c r="L25" s="78">
        <v>6.3049999999999997</v>
      </c>
      <c r="M25" s="36" t="s">
        <v>69</v>
      </c>
      <c r="N25" s="78">
        <v>0</v>
      </c>
      <c r="O25" s="36" t="s">
        <v>69</v>
      </c>
      <c r="P25" s="78">
        <v>0</v>
      </c>
      <c r="Q25" s="36" t="s">
        <v>69</v>
      </c>
      <c r="R25" s="36" t="s">
        <v>69</v>
      </c>
      <c r="S25" s="36" t="s">
        <v>69</v>
      </c>
      <c r="T25" s="5" t="s">
        <v>340</v>
      </c>
      <c r="U25" s="41" t="e">
        <f t="shared" si="9"/>
        <v>#VALUE!</v>
      </c>
    </row>
    <row r="26" spans="1:21" s="11" customFormat="1" ht="156" x14ac:dyDescent="0.3">
      <c r="A26" s="76" t="s">
        <v>324</v>
      </c>
      <c r="B26" s="51" t="s">
        <v>346</v>
      </c>
      <c r="C26" s="33" t="s">
        <v>345</v>
      </c>
      <c r="D26" s="2">
        <v>36.680431130000002</v>
      </c>
      <c r="E26" s="6">
        <v>0</v>
      </c>
      <c r="F26" s="2">
        <v>36.680431130000002</v>
      </c>
      <c r="G26" s="36" t="s">
        <v>69</v>
      </c>
      <c r="H26" s="2">
        <f t="shared" si="10"/>
        <v>8</v>
      </c>
      <c r="I26" s="36" t="s">
        <v>69</v>
      </c>
      <c r="J26" s="78">
        <v>0</v>
      </c>
      <c r="K26" s="36" t="s">
        <v>69</v>
      </c>
      <c r="L26" s="78">
        <v>0</v>
      </c>
      <c r="M26" s="36" t="s">
        <v>69</v>
      </c>
      <c r="N26" s="78">
        <f>8</f>
        <v>8</v>
      </c>
      <c r="O26" s="36" t="s">
        <v>69</v>
      </c>
      <c r="P26" s="78">
        <v>0</v>
      </c>
      <c r="Q26" s="36" t="s">
        <v>69</v>
      </c>
      <c r="R26" s="36" t="s">
        <v>69</v>
      </c>
      <c r="S26" s="36" t="s">
        <v>69</v>
      </c>
      <c r="T26" s="5" t="s">
        <v>350</v>
      </c>
      <c r="U26" s="41" t="e">
        <f t="shared" si="9"/>
        <v>#VALUE!</v>
      </c>
    </row>
    <row r="27" spans="1:21" s="11" customFormat="1" ht="78" customHeight="1" x14ac:dyDescent="0.3">
      <c r="A27" s="76" t="s">
        <v>325</v>
      </c>
      <c r="B27" s="51" t="s">
        <v>320</v>
      </c>
      <c r="C27" s="5" t="s">
        <v>322</v>
      </c>
      <c r="D27" s="36">
        <v>6.33</v>
      </c>
      <c r="E27" s="6">
        <v>2</v>
      </c>
      <c r="F27" s="36">
        <v>4.33</v>
      </c>
      <c r="G27" s="36" t="s">
        <v>69</v>
      </c>
      <c r="H27" s="2">
        <f t="shared" ref="H27:H28" si="11">J27+L27+N27+P27</f>
        <v>4.3333300000000001</v>
      </c>
      <c r="I27" s="36" t="s">
        <v>69</v>
      </c>
      <c r="J27" s="78">
        <v>0</v>
      </c>
      <c r="K27" s="36" t="s">
        <v>69</v>
      </c>
      <c r="L27" s="78">
        <v>4.3333300000000001</v>
      </c>
      <c r="M27" s="36" t="s">
        <v>69</v>
      </c>
      <c r="N27" s="78">
        <v>0</v>
      </c>
      <c r="O27" s="36" t="s">
        <v>69</v>
      </c>
      <c r="P27" s="78">
        <v>0</v>
      </c>
      <c r="Q27" s="36" t="s">
        <v>69</v>
      </c>
      <c r="R27" s="36" t="s">
        <v>69</v>
      </c>
      <c r="S27" s="36" t="s">
        <v>69</v>
      </c>
      <c r="T27" s="5" t="s">
        <v>341</v>
      </c>
      <c r="U27" s="41" t="e">
        <f t="shared" si="9"/>
        <v>#VALUE!</v>
      </c>
    </row>
    <row r="28" spans="1:21" s="11" customFormat="1" ht="78" customHeight="1" x14ac:dyDescent="0.3">
      <c r="A28" s="76" t="s">
        <v>348</v>
      </c>
      <c r="B28" s="51" t="s">
        <v>321</v>
      </c>
      <c r="C28" s="5" t="s">
        <v>323</v>
      </c>
      <c r="D28" s="36">
        <v>6.33</v>
      </c>
      <c r="E28" s="6">
        <v>2</v>
      </c>
      <c r="F28" s="36">
        <v>4.33</v>
      </c>
      <c r="G28" s="36" t="s">
        <v>69</v>
      </c>
      <c r="H28" s="2">
        <f t="shared" si="11"/>
        <v>4.3323400000000003</v>
      </c>
      <c r="I28" s="36" t="s">
        <v>69</v>
      </c>
      <c r="J28" s="78">
        <v>0</v>
      </c>
      <c r="K28" s="36" t="s">
        <v>69</v>
      </c>
      <c r="L28" s="78">
        <v>4.3323400000000003</v>
      </c>
      <c r="M28" s="36" t="s">
        <v>69</v>
      </c>
      <c r="N28" s="78">
        <v>0</v>
      </c>
      <c r="O28" s="36" t="s">
        <v>69</v>
      </c>
      <c r="P28" s="78">
        <v>0</v>
      </c>
      <c r="Q28" s="36" t="s">
        <v>69</v>
      </c>
      <c r="R28" s="36" t="s">
        <v>69</v>
      </c>
      <c r="S28" s="36" t="s">
        <v>69</v>
      </c>
      <c r="T28" s="5" t="s">
        <v>342</v>
      </c>
      <c r="U28" s="41" t="e">
        <f t="shared" si="9"/>
        <v>#VALUE!</v>
      </c>
    </row>
    <row r="29" spans="1:21" ht="31.2" x14ac:dyDescent="0.3">
      <c r="A29" s="56" t="s">
        <v>41</v>
      </c>
      <c r="B29" s="74" t="s">
        <v>42</v>
      </c>
      <c r="C29" s="75" t="s">
        <v>30</v>
      </c>
      <c r="D29" s="69">
        <f>D30+D37</f>
        <v>65.039911065239991</v>
      </c>
      <c r="E29" s="69">
        <f>E30+E37</f>
        <v>0.78103999999999996</v>
      </c>
      <c r="F29" s="69">
        <f>F30+F37</f>
        <v>64.258871065239987</v>
      </c>
      <c r="G29" s="69">
        <f t="shared" ref="G29:Q29" si="12">G30+G37+G80</f>
        <v>71.845586073090004</v>
      </c>
      <c r="H29" s="69">
        <f t="shared" si="12"/>
        <v>37.518646239999995</v>
      </c>
      <c r="I29" s="69">
        <f t="shared" si="12"/>
        <v>3.7725</v>
      </c>
      <c r="J29" s="69">
        <f t="shared" si="12"/>
        <v>6.5664976559999992</v>
      </c>
      <c r="K29" s="69">
        <f t="shared" si="12"/>
        <v>12.506943373089999</v>
      </c>
      <c r="L29" s="69">
        <f t="shared" si="12"/>
        <v>12.0061</v>
      </c>
      <c r="M29" s="69">
        <f t="shared" si="12"/>
        <v>25.209357000000001</v>
      </c>
      <c r="N29" s="69">
        <f t="shared" si="12"/>
        <v>18.946048583999996</v>
      </c>
      <c r="O29" s="69">
        <f t="shared" si="12"/>
        <v>30.356785699999996</v>
      </c>
      <c r="P29" s="69">
        <f t="shared" si="12"/>
        <v>0</v>
      </c>
      <c r="Q29" s="69">
        <f t="shared" si="12"/>
        <v>48.85939398523999</v>
      </c>
      <c r="R29" s="6">
        <f t="shared" si="2"/>
        <v>-3.9701541330900056</v>
      </c>
      <c r="S29" s="6">
        <f t="shared" si="3"/>
        <v>-9.5692189154379168</v>
      </c>
      <c r="T29" s="48" t="s">
        <v>69</v>
      </c>
      <c r="U29" s="41">
        <f t="shared" si="9"/>
        <v>41.488800373090001</v>
      </c>
    </row>
    <row r="30" spans="1:21" ht="48.6" x14ac:dyDescent="0.3">
      <c r="A30" s="79" t="s">
        <v>43</v>
      </c>
      <c r="B30" s="80" t="s">
        <v>44</v>
      </c>
      <c r="C30" s="81" t="s">
        <v>30</v>
      </c>
      <c r="D30" s="82">
        <f t="shared" ref="D30:Q30" si="13">D31</f>
        <v>3.41</v>
      </c>
      <c r="E30" s="82">
        <f t="shared" si="13"/>
        <v>0</v>
      </c>
      <c r="F30" s="82">
        <f t="shared" si="13"/>
        <v>3.41</v>
      </c>
      <c r="G30" s="82">
        <f t="shared" si="13"/>
        <v>3.41</v>
      </c>
      <c r="H30" s="82">
        <f t="shared" si="13"/>
        <v>5.4187135040000003</v>
      </c>
      <c r="I30" s="82">
        <f t="shared" si="13"/>
        <v>0</v>
      </c>
      <c r="J30" s="82">
        <f t="shared" si="13"/>
        <v>0.148797816</v>
      </c>
      <c r="K30" s="82">
        <f t="shared" si="13"/>
        <v>0</v>
      </c>
      <c r="L30" s="82">
        <f t="shared" si="13"/>
        <v>3.44</v>
      </c>
      <c r="M30" s="82">
        <f t="shared" si="13"/>
        <v>0</v>
      </c>
      <c r="N30" s="82">
        <f t="shared" si="13"/>
        <v>1.8299156879999998</v>
      </c>
      <c r="O30" s="82">
        <f t="shared" si="13"/>
        <v>3.41</v>
      </c>
      <c r="P30" s="82">
        <f t="shared" si="13"/>
        <v>0</v>
      </c>
      <c r="Q30" s="82">
        <f t="shared" si="13"/>
        <v>3.41</v>
      </c>
      <c r="R30" s="6">
        <f t="shared" si="2"/>
        <v>5.4187135040000003</v>
      </c>
      <c r="S30" s="6" t="e">
        <f t="shared" si="3"/>
        <v>#DIV/0!</v>
      </c>
      <c r="T30" s="48" t="s">
        <v>69</v>
      </c>
      <c r="U30" s="41">
        <f t="shared" si="9"/>
        <v>0</v>
      </c>
    </row>
    <row r="31" spans="1:21" ht="32.4" x14ac:dyDescent="0.3">
      <c r="A31" s="79" t="s">
        <v>45</v>
      </c>
      <c r="B31" s="80" t="s">
        <v>46</v>
      </c>
      <c r="C31" s="81" t="s">
        <v>30</v>
      </c>
      <c r="D31" s="82">
        <f t="shared" ref="D31:F31" si="14">SUM(D32:D36)</f>
        <v>3.41</v>
      </c>
      <c r="E31" s="82">
        <f t="shared" si="14"/>
        <v>0</v>
      </c>
      <c r="F31" s="82">
        <f t="shared" si="14"/>
        <v>3.41</v>
      </c>
      <c r="G31" s="82">
        <f>SUM(G32:G36)</f>
        <v>3.41</v>
      </c>
      <c r="H31" s="82">
        <f t="shared" ref="H31:P31" si="15">SUM(H32:H36)</f>
        <v>5.4187135040000003</v>
      </c>
      <c r="I31" s="82">
        <f t="shared" si="15"/>
        <v>0</v>
      </c>
      <c r="J31" s="82">
        <f t="shared" si="15"/>
        <v>0.148797816</v>
      </c>
      <c r="K31" s="82">
        <f t="shared" si="15"/>
        <v>0</v>
      </c>
      <c r="L31" s="82">
        <f t="shared" si="15"/>
        <v>3.44</v>
      </c>
      <c r="M31" s="82">
        <f t="shared" si="15"/>
        <v>0</v>
      </c>
      <c r="N31" s="82">
        <f t="shared" si="15"/>
        <v>1.8299156879999998</v>
      </c>
      <c r="O31" s="82">
        <f t="shared" si="15"/>
        <v>3.41</v>
      </c>
      <c r="P31" s="82">
        <f t="shared" si="15"/>
        <v>0</v>
      </c>
      <c r="Q31" s="82">
        <f t="shared" ref="Q31" si="16">SUM(Q32:Q32)</f>
        <v>3.41</v>
      </c>
      <c r="R31" s="6">
        <f t="shared" si="2"/>
        <v>5.4187135040000003</v>
      </c>
      <c r="S31" s="6" t="e">
        <f t="shared" si="3"/>
        <v>#DIV/0!</v>
      </c>
      <c r="T31" s="48" t="s">
        <v>69</v>
      </c>
      <c r="U31" s="41">
        <f t="shared" si="9"/>
        <v>0</v>
      </c>
    </row>
    <row r="32" spans="1:21" ht="88.8" customHeight="1" x14ac:dyDescent="0.3">
      <c r="A32" s="1" t="s">
        <v>79</v>
      </c>
      <c r="B32" s="49" t="s">
        <v>140</v>
      </c>
      <c r="C32" s="50" t="s">
        <v>141</v>
      </c>
      <c r="D32" s="83">
        <v>3.41</v>
      </c>
      <c r="E32" s="2">
        <v>0</v>
      </c>
      <c r="F32" s="2">
        <f t="shared" ref="F32" si="17">D32-E32</f>
        <v>3.41</v>
      </c>
      <c r="G32" s="2">
        <f t="shared" ref="G32" si="18">I32+K32+M32+O32</f>
        <v>3.41</v>
      </c>
      <c r="H32" s="78">
        <f t="shared" ref="H32:H36" si="19">J32+L32+N32+P32</f>
        <v>0</v>
      </c>
      <c r="I32" s="78">
        <v>0</v>
      </c>
      <c r="J32" s="78">
        <v>0</v>
      </c>
      <c r="K32" s="2">
        <v>0</v>
      </c>
      <c r="L32" s="78">
        <v>0</v>
      </c>
      <c r="M32" s="2">
        <v>0</v>
      </c>
      <c r="N32" s="78">
        <v>0</v>
      </c>
      <c r="O32" s="33">
        <v>3.41</v>
      </c>
      <c r="P32" s="78">
        <v>0</v>
      </c>
      <c r="Q32" s="2">
        <f t="shared" ref="Q32:Q39" si="20">F32-H32</f>
        <v>3.41</v>
      </c>
      <c r="R32" s="2">
        <f t="shared" si="2"/>
        <v>0</v>
      </c>
      <c r="S32" s="2" t="e">
        <f t="shared" si="3"/>
        <v>#DIV/0!</v>
      </c>
      <c r="T32" s="5" t="s">
        <v>203</v>
      </c>
      <c r="U32" s="41">
        <f t="shared" si="9"/>
        <v>0</v>
      </c>
    </row>
    <row r="33" spans="1:21" ht="98.4" customHeight="1" x14ac:dyDescent="0.3">
      <c r="A33" s="1" t="s">
        <v>245</v>
      </c>
      <c r="B33" s="49" t="s">
        <v>293</v>
      </c>
      <c r="C33" s="1" t="s">
        <v>296</v>
      </c>
      <c r="D33" s="36" t="s">
        <v>69</v>
      </c>
      <c r="E33" s="78">
        <v>0</v>
      </c>
      <c r="F33" s="36" t="s">
        <v>69</v>
      </c>
      <c r="G33" s="36" t="s">
        <v>69</v>
      </c>
      <c r="H33" s="2">
        <f t="shared" si="19"/>
        <v>3.16</v>
      </c>
      <c r="I33" s="36" t="s">
        <v>69</v>
      </c>
      <c r="J33" s="2">
        <v>0</v>
      </c>
      <c r="K33" s="36" t="s">
        <v>69</v>
      </c>
      <c r="L33" s="78">
        <v>3.16</v>
      </c>
      <c r="M33" s="36" t="s">
        <v>69</v>
      </c>
      <c r="N33" s="78">
        <v>0</v>
      </c>
      <c r="O33" s="36" t="s">
        <v>69</v>
      </c>
      <c r="P33" s="78">
        <v>0</v>
      </c>
      <c r="Q33" s="36" t="s">
        <v>69</v>
      </c>
      <c r="R33" s="36" t="s">
        <v>69</v>
      </c>
      <c r="S33" s="36" t="s">
        <v>69</v>
      </c>
      <c r="T33" s="5" t="s">
        <v>337</v>
      </c>
      <c r="U33" s="41" t="e">
        <f t="shared" ref="U33" si="21">I33+K33+M33</f>
        <v>#VALUE!</v>
      </c>
    </row>
    <row r="34" spans="1:21" ht="88.8" customHeight="1" x14ac:dyDescent="0.3">
      <c r="A34" s="1" t="s">
        <v>290</v>
      </c>
      <c r="B34" s="5" t="s">
        <v>288</v>
      </c>
      <c r="C34" s="5" t="s">
        <v>289</v>
      </c>
      <c r="D34" s="36" t="s">
        <v>69</v>
      </c>
      <c r="E34" s="78">
        <v>0</v>
      </c>
      <c r="F34" s="36" t="s">
        <v>69</v>
      </c>
      <c r="G34" s="36" t="s">
        <v>69</v>
      </c>
      <c r="H34" s="2">
        <f t="shared" ref="H34:H35" si="22">J34+L34+N34+P34</f>
        <v>0.17</v>
      </c>
      <c r="I34" s="36" t="s">
        <v>69</v>
      </c>
      <c r="J34" s="78">
        <v>0</v>
      </c>
      <c r="K34" s="36" t="s">
        <v>69</v>
      </c>
      <c r="L34" s="78">
        <v>0.17</v>
      </c>
      <c r="M34" s="36" t="s">
        <v>69</v>
      </c>
      <c r="N34" s="78">
        <v>0</v>
      </c>
      <c r="O34" s="36" t="s">
        <v>69</v>
      </c>
      <c r="P34" s="78">
        <v>0</v>
      </c>
      <c r="Q34" s="36" t="s">
        <v>69</v>
      </c>
      <c r="R34" s="36" t="s">
        <v>69</v>
      </c>
      <c r="S34" s="36" t="s">
        <v>69</v>
      </c>
      <c r="T34" s="5" t="s">
        <v>279</v>
      </c>
      <c r="U34" s="41" t="e">
        <f t="shared" si="9"/>
        <v>#VALUE!</v>
      </c>
    </row>
    <row r="35" spans="1:21" ht="98.4" customHeight="1" x14ac:dyDescent="0.3">
      <c r="A35" s="1" t="s">
        <v>343</v>
      </c>
      <c r="B35" s="49" t="s">
        <v>294</v>
      </c>
      <c r="C35" s="1" t="s">
        <v>297</v>
      </c>
      <c r="D35" s="36" t="s">
        <v>69</v>
      </c>
      <c r="E35" s="78">
        <v>0</v>
      </c>
      <c r="F35" s="36" t="s">
        <v>69</v>
      </c>
      <c r="G35" s="36" t="s">
        <v>69</v>
      </c>
      <c r="H35" s="2">
        <f t="shared" si="22"/>
        <v>1.9399156879999999</v>
      </c>
      <c r="I35" s="36" t="s">
        <v>69</v>
      </c>
      <c r="J35" s="2">
        <v>0</v>
      </c>
      <c r="K35" s="36" t="s">
        <v>69</v>
      </c>
      <c r="L35" s="78">
        <v>0.11</v>
      </c>
      <c r="M35" s="36" t="s">
        <v>69</v>
      </c>
      <c r="N35" s="78">
        <f>1.52492974*1.2</f>
        <v>1.8299156879999998</v>
      </c>
      <c r="O35" s="36" t="s">
        <v>69</v>
      </c>
      <c r="P35" s="78">
        <v>0</v>
      </c>
      <c r="Q35" s="36" t="s">
        <v>69</v>
      </c>
      <c r="R35" s="36" t="s">
        <v>69</v>
      </c>
      <c r="S35" s="36" t="s">
        <v>69</v>
      </c>
      <c r="T35" s="5" t="s">
        <v>338</v>
      </c>
      <c r="U35" s="41" t="e">
        <f t="shared" si="9"/>
        <v>#VALUE!</v>
      </c>
    </row>
    <row r="36" spans="1:21" ht="54" x14ac:dyDescent="0.3">
      <c r="A36" s="1" t="s">
        <v>398</v>
      </c>
      <c r="B36" s="84" t="s">
        <v>241</v>
      </c>
      <c r="C36" s="5" t="s">
        <v>242</v>
      </c>
      <c r="D36" s="36" t="s">
        <v>69</v>
      </c>
      <c r="E36" s="78">
        <v>0</v>
      </c>
      <c r="F36" s="36" t="s">
        <v>69</v>
      </c>
      <c r="G36" s="36" t="s">
        <v>69</v>
      </c>
      <c r="H36" s="2">
        <f t="shared" si="19"/>
        <v>0.148797816</v>
      </c>
      <c r="I36" s="36" t="s">
        <v>69</v>
      </c>
      <c r="J36" s="78">
        <v>0.148797816</v>
      </c>
      <c r="K36" s="36" t="s">
        <v>69</v>
      </c>
      <c r="L36" s="78">
        <v>0</v>
      </c>
      <c r="M36" s="36" t="s">
        <v>69</v>
      </c>
      <c r="N36" s="78">
        <v>0</v>
      </c>
      <c r="O36" s="36" t="s">
        <v>69</v>
      </c>
      <c r="P36" s="78">
        <v>0</v>
      </c>
      <c r="Q36" s="36" t="s">
        <v>69</v>
      </c>
      <c r="R36" s="36" t="s">
        <v>69</v>
      </c>
      <c r="S36" s="36" t="s">
        <v>69</v>
      </c>
      <c r="T36" s="50" t="s">
        <v>243</v>
      </c>
      <c r="U36" s="41" t="e">
        <f t="shared" si="9"/>
        <v>#VALUE!</v>
      </c>
    </row>
    <row r="37" spans="1:21" ht="31.2" x14ac:dyDescent="0.3">
      <c r="A37" s="56" t="s">
        <v>47</v>
      </c>
      <c r="B37" s="74" t="s">
        <v>48</v>
      </c>
      <c r="C37" s="56" t="s">
        <v>30</v>
      </c>
      <c r="D37" s="69">
        <f t="shared" ref="D37:Q37" si="23">D38</f>
        <v>61.629911065239988</v>
      </c>
      <c r="E37" s="69">
        <f t="shared" si="23"/>
        <v>0.78103999999999996</v>
      </c>
      <c r="F37" s="69">
        <f t="shared" si="23"/>
        <v>60.848871065239983</v>
      </c>
      <c r="G37" s="69">
        <f t="shared" si="23"/>
        <v>56.065586373089999</v>
      </c>
      <c r="H37" s="69">
        <f t="shared" si="23"/>
        <v>4.6604556559999999</v>
      </c>
      <c r="I37" s="69">
        <f t="shared" si="23"/>
        <v>1.6099999999999999</v>
      </c>
      <c r="J37" s="69">
        <f t="shared" si="23"/>
        <v>2.4426722999999995</v>
      </c>
      <c r="K37" s="69">
        <f t="shared" si="23"/>
        <v>9.2815863730899988</v>
      </c>
      <c r="L37" s="69">
        <f t="shared" si="23"/>
        <v>1.76</v>
      </c>
      <c r="M37" s="69">
        <f t="shared" si="23"/>
        <v>21.984000000000002</v>
      </c>
      <c r="N37" s="69">
        <f t="shared" si="23"/>
        <v>0.45778335599999997</v>
      </c>
      <c r="O37" s="69">
        <f t="shared" si="23"/>
        <v>23.189999999999998</v>
      </c>
      <c r="P37" s="69">
        <f t="shared" si="23"/>
        <v>0</v>
      </c>
      <c r="Q37" s="69">
        <f t="shared" si="23"/>
        <v>60.848871065239983</v>
      </c>
      <c r="R37" s="6">
        <f t="shared" si="2"/>
        <v>-28.215130717090002</v>
      </c>
      <c r="S37" s="6">
        <f t="shared" si="3"/>
        <v>-85.823961881285953</v>
      </c>
      <c r="T37" s="48" t="s">
        <v>69</v>
      </c>
      <c r="U37" s="41">
        <f t="shared" si="9"/>
        <v>32.875586373090002</v>
      </c>
    </row>
    <row r="38" spans="1:21" ht="16.2" x14ac:dyDescent="0.3">
      <c r="A38" s="79" t="s">
        <v>49</v>
      </c>
      <c r="B38" s="80" t="s">
        <v>50</v>
      </c>
      <c r="C38" s="79" t="s">
        <v>30</v>
      </c>
      <c r="D38" s="69">
        <f t="shared" ref="D38:P38" si="24">SUM(D39:D79)</f>
        <v>61.629911065239988</v>
      </c>
      <c r="E38" s="69">
        <f t="shared" si="24"/>
        <v>0.78103999999999996</v>
      </c>
      <c r="F38" s="69">
        <f t="shared" si="24"/>
        <v>60.848871065239983</v>
      </c>
      <c r="G38" s="69">
        <f t="shared" si="24"/>
        <v>56.065586373089999</v>
      </c>
      <c r="H38" s="69">
        <f t="shared" si="24"/>
        <v>4.6604556559999999</v>
      </c>
      <c r="I38" s="69">
        <f t="shared" si="24"/>
        <v>1.6099999999999999</v>
      </c>
      <c r="J38" s="69">
        <f t="shared" si="24"/>
        <v>2.4426722999999995</v>
      </c>
      <c r="K38" s="69">
        <f t="shared" si="24"/>
        <v>9.2815863730899988</v>
      </c>
      <c r="L38" s="69">
        <f t="shared" si="24"/>
        <v>1.76</v>
      </c>
      <c r="M38" s="69">
        <f t="shared" si="24"/>
        <v>21.984000000000002</v>
      </c>
      <c r="N38" s="69">
        <f t="shared" si="24"/>
        <v>0.45778335599999997</v>
      </c>
      <c r="O38" s="69">
        <f t="shared" si="24"/>
        <v>23.189999999999998</v>
      </c>
      <c r="P38" s="69">
        <f t="shared" si="24"/>
        <v>0</v>
      </c>
      <c r="Q38" s="69">
        <f t="shared" ref="Q38" si="25">SUM(Q39:Q71)</f>
        <v>60.848871065239983</v>
      </c>
      <c r="R38" s="6">
        <f t="shared" si="2"/>
        <v>-28.215130717090002</v>
      </c>
      <c r="S38" s="6">
        <f t="shared" si="3"/>
        <v>-85.823961881285953</v>
      </c>
      <c r="T38" s="48" t="s">
        <v>69</v>
      </c>
      <c r="U38" s="41">
        <f t="shared" si="9"/>
        <v>32.875586373090002</v>
      </c>
    </row>
    <row r="39" spans="1:21" ht="113.4" customHeight="1" x14ac:dyDescent="0.3">
      <c r="A39" s="1" t="s">
        <v>78</v>
      </c>
      <c r="B39" s="10" t="s">
        <v>142</v>
      </c>
      <c r="C39" s="50" t="s">
        <v>143</v>
      </c>
      <c r="D39" s="83">
        <v>0.23</v>
      </c>
      <c r="E39" s="78">
        <v>0</v>
      </c>
      <c r="F39" s="83">
        <f>D39-E39</f>
        <v>0.23</v>
      </c>
      <c r="G39" s="2">
        <f>I39+K39+M39+O39</f>
        <v>0.23</v>
      </c>
      <c r="H39" s="78">
        <f t="shared" ref="H39" si="26">J39+L39+N39+P39</f>
        <v>0</v>
      </c>
      <c r="I39" s="2">
        <v>0.23</v>
      </c>
      <c r="J39" s="78">
        <v>0</v>
      </c>
      <c r="K39" s="2">
        <v>0</v>
      </c>
      <c r="L39" s="78">
        <v>0</v>
      </c>
      <c r="M39" s="2">
        <v>0</v>
      </c>
      <c r="N39" s="78">
        <v>0</v>
      </c>
      <c r="O39" s="2">
        <v>0</v>
      </c>
      <c r="P39" s="78">
        <v>0</v>
      </c>
      <c r="Q39" s="2">
        <f t="shared" si="20"/>
        <v>0.23</v>
      </c>
      <c r="R39" s="2">
        <f t="shared" si="2"/>
        <v>-0.23</v>
      </c>
      <c r="S39" s="2">
        <f t="shared" si="3"/>
        <v>-100</v>
      </c>
      <c r="T39" s="5" t="s">
        <v>204</v>
      </c>
      <c r="U39" s="41">
        <f t="shared" si="9"/>
        <v>0.23</v>
      </c>
    </row>
    <row r="40" spans="1:21" ht="98.4" customHeight="1" x14ac:dyDescent="0.3">
      <c r="A40" s="1" t="s">
        <v>126</v>
      </c>
      <c r="B40" s="51" t="s">
        <v>144</v>
      </c>
      <c r="C40" s="5" t="s">
        <v>145</v>
      </c>
      <c r="D40" s="83">
        <v>1.5738399999999999</v>
      </c>
      <c r="E40" s="78">
        <v>0</v>
      </c>
      <c r="F40" s="83">
        <f t="shared" ref="F40:F71" si="27">D40-E40</f>
        <v>1.5738399999999999</v>
      </c>
      <c r="G40" s="2">
        <f t="shared" ref="G40" si="28">I40+K40+M40+O40</f>
        <v>1.5740000000000001</v>
      </c>
      <c r="H40" s="78">
        <f t="shared" ref="H40" si="29">J40+L40+N40+P40</f>
        <v>0</v>
      </c>
      <c r="I40" s="2">
        <v>0</v>
      </c>
      <c r="J40" s="78">
        <v>0</v>
      </c>
      <c r="K40" s="2">
        <v>0</v>
      </c>
      <c r="L40" s="78">
        <v>0</v>
      </c>
      <c r="M40" s="2">
        <v>1.5740000000000001</v>
      </c>
      <c r="N40" s="78">
        <v>0</v>
      </c>
      <c r="O40" s="2">
        <v>0</v>
      </c>
      <c r="P40" s="78">
        <v>0</v>
      </c>
      <c r="Q40" s="2">
        <f t="shared" ref="Q40" si="30">F40-H40</f>
        <v>1.5738399999999999</v>
      </c>
      <c r="R40" s="2">
        <f t="shared" ref="R40" si="31">H40-U40</f>
        <v>-1.5740000000000001</v>
      </c>
      <c r="S40" s="2">
        <f t="shared" ref="S40" si="32">R40/U40*100</f>
        <v>-100</v>
      </c>
      <c r="T40" s="5" t="s">
        <v>205</v>
      </c>
      <c r="U40" s="41">
        <f t="shared" si="9"/>
        <v>1.5740000000000001</v>
      </c>
    </row>
    <row r="41" spans="1:21" ht="98.4" customHeight="1" x14ac:dyDescent="0.3">
      <c r="A41" s="1" t="s">
        <v>127</v>
      </c>
      <c r="B41" s="10" t="s">
        <v>84</v>
      </c>
      <c r="C41" s="50" t="s">
        <v>85</v>
      </c>
      <c r="D41" s="83">
        <v>3.06</v>
      </c>
      <c r="E41" s="78">
        <v>0.20999999999999996</v>
      </c>
      <c r="F41" s="83">
        <f t="shared" si="27"/>
        <v>2.85</v>
      </c>
      <c r="G41" s="2">
        <f t="shared" ref="G41:G71" si="33">I41+K41+M41+O41</f>
        <v>2.85</v>
      </c>
      <c r="H41" s="78">
        <f t="shared" ref="H41:H79" si="34">J41+L41+N41+P41</f>
        <v>0</v>
      </c>
      <c r="I41" s="2">
        <v>0</v>
      </c>
      <c r="J41" s="78">
        <v>0</v>
      </c>
      <c r="K41" s="2">
        <v>0</v>
      </c>
      <c r="L41" s="78">
        <v>0</v>
      </c>
      <c r="M41" s="2">
        <v>0</v>
      </c>
      <c r="N41" s="78">
        <v>0</v>
      </c>
      <c r="O41" s="2">
        <v>2.85</v>
      </c>
      <c r="P41" s="78">
        <v>0</v>
      </c>
      <c r="Q41" s="2">
        <f t="shared" ref="Q41:Q71" si="35">F41-H41</f>
        <v>2.85</v>
      </c>
      <c r="R41" s="2">
        <f t="shared" ref="R41:R71" si="36">H41-U41</f>
        <v>0</v>
      </c>
      <c r="S41" s="2" t="e">
        <f t="shared" ref="S41:S71" si="37">R41/U41*100</f>
        <v>#DIV/0!</v>
      </c>
      <c r="T41" s="5" t="s">
        <v>206</v>
      </c>
      <c r="U41" s="41">
        <f t="shared" si="9"/>
        <v>0</v>
      </c>
    </row>
    <row r="42" spans="1:21" ht="98.4" customHeight="1" x14ac:dyDescent="0.3">
      <c r="A42" s="1" t="s">
        <v>128</v>
      </c>
      <c r="B42" s="51" t="s">
        <v>88</v>
      </c>
      <c r="C42" s="5" t="s">
        <v>89</v>
      </c>
      <c r="D42" s="83">
        <v>1.3</v>
      </c>
      <c r="E42" s="78">
        <v>0</v>
      </c>
      <c r="F42" s="83">
        <f t="shared" si="27"/>
        <v>1.3</v>
      </c>
      <c r="G42" s="2">
        <f t="shared" si="33"/>
        <v>1.3</v>
      </c>
      <c r="H42" s="78">
        <f t="shared" si="34"/>
        <v>0</v>
      </c>
      <c r="I42" s="2">
        <v>0</v>
      </c>
      <c r="J42" s="78">
        <v>0</v>
      </c>
      <c r="K42" s="2">
        <v>1.3</v>
      </c>
      <c r="L42" s="78">
        <v>0</v>
      </c>
      <c r="M42" s="2">
        <v>0</v>
      </c>
      <c r="N42" s="78">
        <v>0</v>
      </c>
      <c r="O42" s="2">
        <v>0</v>
      </c>
      <c r="P42" s="78">
        <v>0</v>
      </c>
      <c r="Q42" s="2">
        <f t="shared" si="35"/>
        <v>1.3</v>
      </c>
      <c r="R42" s="2">
        <f t="shared" si="36"/>
        <v>-1.3</v>
      </c>
      <c r="S42" s="2">
        <f t="shared" si="37"/>
        <v>-100</v>
      </c>
      <c r="T42" s="5" t="s">
        <v>207</v>
      </c>
      <c r="U42" s="41">
        <f t="shared" si="9"/>
        <v>1.3</v>
      </c>
    </row>
    <row r="43" spans="1:21" ht="98.4" customHeight="1" x14ac:dyDescent="0.3">
      <c r="A43" s="1" t="s">
        <v>129</v>
      </c>
      <c r="B43" s="51" t="s">
        <v>91</v>
      </c>
      <c r="C43" s="5" t="s">
        <v>92</v>
      </c>
      <c r="D43" s="83">
        <v>4.6100000000000003</v>
      </c>
      <c r="E43" s="78">
        <v>0</v>
      </c>
      <c r="F43" s="83">
        <f t="shared" si="27"/>
        <v>4.6100000000000003</v>
      </c>
      <c r="G43" s="2">
        <f t="shared" si="33"/>
        <v>4.6100000000000003</v>
      </c>
      <c r="H43" s="78">
        <f t="shared" si="34"/>
        <v>0</v>
      </c>
      <c r="I43" s="2">
        <v>0</v>
      </c>
      <c r="J43" s="78">
        <v>0</v>
      </c>
      <c r="K43" s="2">
        <v>0</v>
      </c>
      <c r="L43" s="78">
        <v>0</v>
      </c>
      <c r="M43" s="2">
        <v>0</v>
      </c>
      <c r="N43" s="78">
        <v>0</v>
      </c>
      <c r="O43" s="2">
        <v>4.6100000000000003</v>
      </c>
      <c r="P43" s="78">
        <v>0</v>
      </c>
      <c r="Q43" s="2">
        <f t="shared" si="35"/>
        <v>4.6100000000000003</v>
      </c>
      <c r="R43" s="2">
        <f t="shared" si="36"/>
        <v>0</v>
      </c>
      <c r="S43" s="2" t="e">
        <f t="shared" si="37"/>
        <v>#DIV/0!</v>
      </c>
      <c r="T43" s="5" t="s">
        <v>208</v>
      </c>
      <c r="U43" s="41">
        <f t="shared" si="9"/>
        <v>0</v>
      </c>
    </row>
    <row r="44" spans="1:21" ht="98.4" customHeight="1" x14ac:dyDescent="0.3">
      <c r="A44" s="1" t="s">
        <v>51</v>
      </c>
      <c r="B44" s="51" t="s">
        <v>120</v>
      </c>
      <c r="C44" s="5" t="s">
        <v>121</v>
      </c>
      <c r="D44" s="83">
        <v>2.15</v>
      </c>
      <c r="E44" s="78">
        <v>0</v>
      </c>
      <c r="F44" s="83">
        <f t="shared" si="27"/>
        <v>2.15</v>
      </c>
      <c r="G44" s="2">
        <f t="shared" si="33"/>
        <v>2.15</v>
      </c>
      <c r="H44" s="78">
        <f t="shared" si="34"/>
        <v>0</v>
      </c>
      <c r="I44" s="2">
        <v>0</v>
      </c>
      <c r="J44" s="78">
        <v>0</v>
      </c>
      <c r="K44" s="2">
        <v>0</v>
      </c>
      <c r="L44" s="78">
        <v>0</v>
      </c>
      <c r="M44" s="2">
        <v>2.15</v>
      </c>
      <c r="N44" s="78">
        <v>0</v>
      </c>
      <c r="O44" s="2">
        <v>0</v>
      </c>
      <c r="P44" s="78">
        <v>0</v>
      </c>
      <c r="Q44" s="2">
        <f t="shared" si="35"/>
        <v>2.15</v>
      </c>
      <c r="R44" s="2">
        <f t="shared" si="36"/>
        <v>-2.15</v>
      </c>
      <c r="S44" s="2">
        <f t="shared" si="37"/>
        <v>-100</v>
      </c>
      <c r="T44" s="5" t="s">
        <v>209</v>
      </c>
      <c r="U44" s="41">
        <f t="shared" si="9"/>
        <v>2.15</v>
      </c>
    </row>
    <row r="45" spans="1:21" ht="98.4" customHeight="1" x14ac:dyDescent="0.3">
      <c r="A45" s="1" t="s">
        <v>52</v>
      </c>
      <c r="B45" s="51" t="s">
        <v>399</v>
      </c>
      <c r="C45" s="33" t="s">
        <v>146</v>
      </c>
      <c r="D45" s="55">
        <v>4.3054935595699995</v>
      </c>
      <c r="E45" s="78">
        <v>0</v>
      </c>
      <c r="F45" s="83">
        <f t="shared" si="27"/>
        <v>4.3054935595699995</v>
      </c>
      <c r="G45" s="2">
        <f t="shared" si="33"/>
        <v>4.3099999999999996</v>
      </c>
      <c r="H45" s="78">
        <f t="shared" si="34"/>
        <v>0</v>
      </c>
      <c r="I45" s="2">
        <v>0</v>
      </c>
      <c r="J45" s="78">
        <v>0</v>
      </c>
      <c r="K45" s="2">
        <v>0</v>
      </c>
      <c r="L45" s="78">
        <v>0</v>
      </c>
      <c r="M45" s="2">
        <v>0</v>
      </c>
      <c r="N45" s="78">
        <v>0</v>
      </c>
      <c r="O45" s="2">
        <v>4.3099999999999996</v>
      </c>
      <c r="P45" s="78">
        <v>0</v>
      </c>
      <c r="Q45" s="2">
        <f t="shared" si="35"/>
        <v>4.3054935595699995</v>
      </c>
      <c r="R45" s="2">
        <f t="shared" si="36"/>
        <v>0</v>
      </c>
      <c r="S45" s="2" t="e">
        <f t="shared" si="37"/>
        <v>#DIV/0!</v>
      </c>
      <c r="T45" s="5" t="s">
        <v>210</v>
      </c>
      <c r="U45" s="41">
        <f t="shared" si="9"/>
        <v>0</v>
      </c>
    </row>
    <row r="46" spans="1:21" ht="98.4" customHeight="1" x14ac:dyDescent="0.3">
      <c r="A46" s="1" t="s">
        <v>53</v>
      </c>
      <c r="B46" s="51" t="s">
        <v>400</v>
      </c>
      <c r="C46" s="33" t="s">
        <v>147</v>
      </c>
      <c r="D46" s="55">
        <v>0.81325930784</v>
      </c>
      <c r="E46" s="78">
        <v>0</v>
      </c>
      <c r="F46" s="83">
        <f t="shared" si="27"/>
        <v>0.81325930784</v>
      </c>
      <c r="G46" s="2">
        <f t="shared" si="33"/>
        <v>0.81</v>
      </c>
      <c r="H46" s="78">
        <f t="shared" si="34"/>
        <v>0</v>
      </c>
      <c r="I46" s="2">
        <v>0.81</v>
      </c>
      <c r="J46" s="78">
        <v>0</v>
      </c>
      <c r="K46" s="2">
        <v>0</v>
      </c>
      <c r="L46" s="78">
        <v>0</v>
      </c>
      <c r="M46" s="2">
        <v>0</v>
      </c>
      <c r="N46" s="78">
        <v>0</v>
      </c>
      <c r="O46" s="2">
        <v>0</v>
      </c>
      <c r="P46" s="78">
        <v>0</v>
      </c>
      <c r="Q46" s="2">
        <f t="shared" si="35"/>
        <v>0.81325930784</v>
      </c>
      <c r="R46" s="2">
        <f t="shared" si="36"/>
        <v>-0.81</v>
      </c>
      <c r="S46" s="2">
        <f t="shared" si="37"/>
        <v>-100</v>
      </c>
      <c r="T46" s="5" t="s">
        <v>211</v>
      </c>
      <c r="U46" s="41">
        <f t="shared" si="9"/>
        <v>0.81</v>
      </c>
    </row>
    <row r="47" spans="1:21" ht="98.4" customHeight="1" x14ac:dyDescent="0.3">
      <c r="A47" s="1" t="s">
        <v>130</v>
      </c>
      <c r="B47" s="51" t="s">
        <v>148</v>
      </c>
      <c r="C47" s="5" t="s">
        <v>149</v>
      </c>
      <c r="D47" s="55">
        <v>1.5585446994599998</v>
      </c>
      <c r="E47" s="78">
        <v>0</v>
      </c>
      <c r="F47" s="83">
        <f t="shared" si="27"/>
        <v>1.5585446994599998</v>
      </c>
      <c r="G47" s="2">
        <f t="shared" si="33"/>
        <v>1.56</v>
      </c>
      <c r="H47" s="78">
        <f t="shared" si="34"/>
        <v>0</v>
      </c>
      <c r="I47" s="2">
        <v>0</v>
      </c>
      <c r="J47" s="78">
        <v>0</v>
      </c>
      <c r="K47" s="2">
        <v>0</v>
      </c>
      <c r="L47" s="78">
        <v>0</v>
      </c>
      <c r="M47" s="2">
        <v>1.56</v>
      </c>
      <c r="N47" s="78">
        <v>0</v>
      </c>
      <c r="O47" s="2">
        <v>0</v>
      </c>
      <c r="P47" s="78">
        <v>0</v>
      </c>
      <c r="Q47" s="2">
        <f t="shared" si="35"/>
        <v>1.5585446994599998</v>
      </c>
      <c r="R47" s="2">
        <f t="shared" si="36"/>
        <v>-1.56</v>
      </c>
      <c r="S47" s="2">
        <f t="shared" si="37"/>
        <v>-100</v>
      </c>
      <c r="T47" s="5" t="s">
        <v>212</v>
      </c>
      <c r="U47" s="41">
        <f t="shared" si="9"/>
        <v>1.56</v>
      </c>
    </row>
    <row r="48" spans="1:21" ht="98.4" customHeight="1" x14ac:dyDescent="0.3">
      <c r="A48" s="1" t="s">
        <v>54</v>
      </c>
      <c r="B48" s="85" t="s">
        <v>150</v>
      </c>
      <c r="C48" s="5" t="s">
        <v>151</v>
      </c>
      <c r="D48" s="55">
        <v>4.3395158336599993</v>
      </c>
      <c r="E48" s="78">
        <v>0</v>
      </c>
      <c r="F48" s="83">
        <f t="shared" si="27"/>
        <v>4.3395158336599993</v>
      </c>
      <c r="G48" s="2">
        <f t="shared" si="33"/>
        <v>4.34</v>
      </c>
      <c r="H48" s="78">
        <f t="shared" si="34"/>
        <v>0</v>
      </c>
      <c r="I48" s="2">
        <v>0</v>
      </c>
      <c r="J48" s="78">
        <v>0</v>
      </c>
      <c r="K48" s="2">
        <v>0</v>
      </c>
      <c r="L48" s="78">
        <v>0</v>
      </c>
      <c r="M48" s="2">
        <v>0</v>
      </c>
      <c r="N48" s="78">
        <v>0</v>
      </c>
      <c r="O48" s="2">
        <v>4.34</v>
      </c>
      <c r="P48" s="78">
        <v>0</v>
      </c>
      <c r="Q48" s="2">
        <f t="shared" si="35"/>
        <v>4.3395158336599993</v>
      </c>
      <c r="R48" s="2">
        <f t="shared" si="36"/>
        <v>0</v>
      </c>
      <c r="S48" s="2" t="e">
        <f t="shared" si="37"/>
        <v>#DIV/0!</v>
      </c>
      <c r="T48" s="5" t="s">
        <v>213</v>
      </c>
      <c r="U48" s="41">
        <f t="shared" si="9"/>
        <v>0</v>
      </c>
    </row>
    <row r="49" spans="1:21" ht="98.4" customHeight="1" x14ac:dyDescent="0.3">
      <c r="A49" s="1" t="s">
        <v>131</v>
      </c>
      <c r="B49" s="51" t="s">
        <v>152</v>
      </c>
      <c r="C49" s="5" t="s">
        <v>153</v>
      </c>
      <c r="D49" s="2">
        <v>1.6829959400000001</v>
      </c>
      <c r="E49" s="78">
        <v>0</v>
      </c>
      <c r="F49" s="83">
        <f t="shared" si="27"/>
        <v>1.6829959400000001</v>
      </c>
      <c r="G49" s="2">
        <f t="shared" si="33"/>
        <v>1.68</v>
      </c>
      <c r="H49" s="78">
        <f t="shared" si="34"/>
        <v>0</v>
      </c>
      <c r="I49" s="2">
        <v>0</v>
      </c>
      <c r="J49" s="78">
        <v>0</v>
      </c>
      <c r="K49" s="2">
        <v>0</v>
      </c>
      <c r="L49" s="78">
        <v>0</v>
      </c>
      <c r="M49" s="2">
        <v>1.68</v>
      </c>
      <c r="N49" s="78">
        <v>0</v>
      </c>
      <c r="O49" s="2">
        <v>0</v>
      </c>
      <c r="P49" s="78">
        <v>0</v>
      </c>
      <c r="Q49" s="2">
        <f t="shared" si="35"/>
        <v>1.6829959400000001</v>
      </c>
      <c r="R49" s="2">
        <f t="shared" si="36"/>
        <v>-1.68</v>
      </c>
      <c r="S49" s="2">
        <f t="shared" si="37"/>
        <v>-100</v>
      </c>
      <c r="T49" s="5" t="s">
        <v>214</v>
      </c>
      <c r="U49" s="41">
        <f t="shared" si="9"/>
        <v>1.68</v>
      </c>
    </row>
    <row r="50" spans="1:21" ht="98.4" customHeight="1" x14ac:dyDescent="0.3">
      <c r="A50" s="1" t="s">
        <v>55</v>
      </c>
      <c r="B50" s="86" t="s">
        <v>154</v>
      </c>
      <c r="C50" s="5" t="s">
        <v>155</v>
      </c>
      <c r="D50" s="55">
        <v>1.7</v>
      </c>
      <c r="E50" s="78">
        <v>0</v>
      </c>
      <c r="F50" s="83">
        <f t="shared" si="27"/>
        <v>1.7</v>
      </c>
      <c r="G50" s="2">
        <f t="shared" si="33"/>
        <v>1.7</v>
      </c>
      <c r="H50" s="78">
        <f t="shared" si="34"/>
        <v>0</v>
      </c>
      <c r="I50" s="2">
        <v>0</v>
      </c>
      <c r="J50" s="78">
        <v>0</v>
      </c>
      <c r="K50" s="2">
        <v>0</v>
      </c>
      <c r="L50" s="78">
        <v>0</v>
      </c>
      <c r="M50" s="2">
        <v>1.7</v>
      </c>
      <c r="N50" s="78">
        <v>0</v>
      </c>
      <c r="O50" s="2">
        <v>0</v>
      </c>
      <c r="P50" s="78">
        <v>0</v>
      </c>
      <c r="Q50" s="2">
        <f t="shared" si="35"/>
        <v>1.7</v>
      </c>
      <c r="R50" s="2">
        <f t="shared" si="36"/>
        <v>-1.7</v>
      </c>
      <c r="S50" s="2">
        <f t="shared" si="37"/>
        <v>-100</v>
      </c>
      <c r="T50" s="5" t="s">
        <v>211</v>
      </c>
      <c r="U50" s="41">
        <f t="shared" si="9"/>
        <v>1.7</v>
      </c>
    </row>
    <row r="51" spans="1:21" ht="98.4" customHeight="1" x14ac:dyDescent="0.3">
      <c r="A51" s="1" t="s">
        <v>56</v>
      </c>
      <c r="B51" s="51" t="s">
        <v>156</v>
      </c>
      <c r="C51" s="5" t="s">
        <v>157</v>
      </c>
      <c r="D51" s="55">
        <v>2.7612479416199998</v>
      </c>
      <c r="E51" s="78">
        <v>0</v>
      </c>
      <c r="F51" s="83">
        <f t="shared" si="27"/>
        <v>2.7612479416199998</v>
      </c>
      <c r="G51" s="2">
        <f t="shared" si="33"/>
        <v>2.76</v>
      </c>
      <c r="H51" s="78">
        <f t="shared" si="34"/>
        <v>0</v>
      </c>
      <c r="I51" s="2">
        <v>0</v>
      </c>
      <c r="J51" s="78">
        <v>0</v>
      </c>
      <c r="K51" s="2">
        <v>0</v>
      </c>
      <c r="L51" s="78">
        <v>0</v>
      </c>
      <c r="M51" s="2">
        <v>0</v>
      </c>
      <c r="N51" s="78">
        <v>0</v>
      </c>
      <c r="O51" s="2">
        <v>2.76</v>
      </c>
      <c r="P51" s="78">
        <v>0</v>
      </c>
      <c r="Q51" s="2">
        <f t="shared" si="35"/>
        <v>2.7612479416199998</v>
      </c>
      <c r="R51" s="2">
        <f t="shared" si="36"/>
        <v>0</v>
      </c>
      <c r="S51" s="2" t="e">
        <f t="shared" si="37"/>
        <v>#DIV/0!</v>
      </c>
      <c r="T51" s="5" t="s">
        <v>215</v>
      </c>
      <c r="U51" s="41">
        <f t="shared" si="9"/>
        <v>0</v>
      </c>
    </row>
    <row r="52" spans="1:21" ht="98.4" customHeight="1" x14ac:dyDescent="0.3">
      <c r="A52" s="1" t="s">
        <v>57</v>
      </c>
      <c r="B52" s="51" t="s">
        <v>158</v>
      </c>
      <c r="C52" s="5" t="s">
        <v>159</v>
      </c>
      <c r="D52" s="55">
        <v>1.9726495030899998</v>
      </c>
      <c r="E52" s="78">
        <v>0</v>
      </c>
      <c r="F52" s="83">
        <f t="shared" si="27"/>
        <v>1.9726495030899998</v>
      </c>
      <c r="G52" s="2">
        <f t="shared" si="33"/>
        <v>1.9726495030899998</v>
      </c>
      <c r="H52" s="78">
        <f t="shared" si="34"/>
        <v>0</v>
      </c>
      <c r="I52" s="2">
        <v>0</v>
      </c>
      <c r="J52" s="78">
        <v>0</v>
      </c>
      <c r="K52" s="55">
        <v>1.9726495030899998</v>
      </c>
      <c r="L52" s="78">
        <v>0</v>
      </c>
      <c r="M52" s="2">
        <v>0</v>
      </c>
      <c r="N52" s="78">
        <v>0</v>
      </c>
      <c r="O52" s="2">
        <v>0</v>
      </c>
      <c r="P52" s="78">
        <v>0</v>
      </c>
      <c r="Q52" s="2">
        <f t="shared" si="35"/>
        <v>1.9726495030899998</v>
      </c>
      <c r="R52" s="2">
        <f t="shared" si="36"/>
        <v>-1.9726495030899998</v>
      </c>
      <c r="S52" s="2">
        <f t="shared" si="37"/>
        <v>-100</v>
      </c>
      <c r="T52" s="5" t="s">
        <v>216</v>
      </c>
      <c r="U52" s="41">
        <f t="shared" si="9"/>
        <v>1.9726495030899998</v>
      </c>
    </row>
    <row r="53" spans="1:21" ht="98.4" customHeight="1" x14ac:dyDescent="0.3">
      <c r="A53" s="1" t="s">
        <v>58</v>
      </c>
      <c r="B53" s="51" t="s">
        <v>233</v>
      </c>
      <c r="C53" s="33" t="s">
        <v>234</v>
      </c>
      <c r="D53" s="55">
        <v>2.0760000000000001</v>
      </c>
      <c r="E53" s="78">
        <v>0</v>
      </c>
      <c r="F53" s="83">
        <f t="shared" si="27"/>
        <v>2.0760000000000001</v>
      </c>
      <c r="G53" s="2">
        <f t="shared" ref="G53:G54" si="38">I53+K53+M53+O53</f>
        <v>0</v>
      </c>
      <c r="H53" s="78">
        <f t="shared" ref="H53:H54" si="39">J53+L53+N53+P53</f>
        <v>0</v>
      </c>
      <c r="I53" s="78">
        <v>0</v>
      </c>
      <c r="J53" s="78">
        <v>0</v>
      </c>
      <c r="K53" s="78">
        <v>0</v>
      </c>
      <c r="L53" s="78">
        <v>0</v>
      </c>
      <c r="M53" s="78">
        <v>0</v>
      </c>
      <c r="N53" s="78">
        <v>0</v>
      </c>
      <c r="O53" s="78">
        <v>0</v>
      </c>
      <c r="P53" s="78">
        <v>0</v>
      </c>
      <c r="Q53" s="2">
        <f t="shared" ref="Q53:Q54" si="40">F53-H53</f>
        <v>2.0760000000000001</v>
      </c>
      <c r="R53" s="2">
        <f t="shared" ref="R53:R54" si="41">H53-U53</f>
        <v>0</v>
      </c>
      <c r="S53" s="2" t="e">
        <f t="shared" ref="S53:S54" si="42">R53/U53*100</f>
        <v>#DIV/0!</v>
      </c>
      <c r="T53" s="5" t="s">
        <v>237</v>
      </c>
      <c r="U53" s="41">
        <f t="shared" si="9"/>
        <v>0</v>
      </c>
    </row>
    <row r="54" spans="1:21" ht="98.4" customHeight="1" x14ac:dyDescent="0.3">
      <c r="A54" s="1" t="s">
        <v>59</v>
      </c>
      <c r="B54" s="51" t="s">
        <v>235</v>
      </c>
      <c r="C54" s="33" t="s">
        <v>236</v>
      </c>
      <c r="D54" s="55">
        <v>2.7120000000000002</v>
      </c>
      <c r="E54" s="78">
        <v>0</v>
      </c>
      <c r="F54" s="83">
        <f t="shared" si="27"/>
        <v>2.7120000000000002</v>
      </c>
      <c r="G54" s="2">
        <f t="shared" si="38"/>
        <v>0</v>
      </c>
      <c r="H54" s="78">
        <f t="shared" si="39"/>
        <v>0</v>
      </c>
      <c r="I54" s="78">
        <v>0</v>
      </c>
      <c r="J54" s="78">
        <v>0</v>
      </c>
      <c r="K54" s="78">
        <v>0</v>
      </c>
      <c r="L54" s="78">
        <v>0</v>
      </c>
      <c r="M54" s="78">
        <v>0</v>
      </c>
      <c r="N54" s="78">
        <v>0</v>
      </c>
      <c r="O54" s="78">
        <v>0</v>
      </c>
      <c r="P54" s="78">
        <v>0</v>
      </c>
      <c r="Q54" s="2">
        <f t="shared" si="40"/>
        <v>2.7120000000000002</v>
      </c>
      <c r="R54" s="2">
        <f t="shared" si="41"/>
        <v>0</v>
      </c>
      <c r="S54" s="2" t="e">
        <f t="shared" si="42"/>
        <v>#DIV/0!</v>
      </c>
      <c r="T54" s="5" t="s">
        <v>238</v>
      </c>
      <c r="U54" s="41">
        <f t="shared" si="9"/>
        <v>0</v>
      </c>
    </row>
    <row r="55" spans="1:21" ht="98.4" customHeight="1" x14ac:dyDescent="0.3">
      <c r="A55" s="1" t="s">
        <v>60</v>
      </c>
      <c r="B55" s="51" t="s">
        <v>401</v>
      </c>
      <c r="C55" s="33" t="s">
        <v>160</v>
      </c>
      <c r="D55" s="2">
        <v>0.90893687000000001</v>
      </c>
      <c r="E55" s="78">
        <v>0</v>
      </c>
      <c r="F55" s="83">
        <f t="shared" si="27"/>
        <v>0.90893687000000001</v>
      </c>
      <c r="G55" s="2">
        <f t="shared" si="33"/>
        <v>0.90893687000000001</v>
      </c>
      <c r="H55" s="78">
        <f t="shared" si="34"/>
        <v>0</v>
      </c>
      <c r="I55" s="2">
        <v>0</v>
      </c>
      <c r="J55" s="78">
        <v>0</v>
      </c>
      <c r="K55" s="2">
        <v>0.90893687000000001</v>
      </c>
      <c r="L55" s="78">
        <v>0</v>
      </c>
      <c r="M55" s="2">
        <v>0</v>
      </c>
      <c r="N55" s="78">
        <v>0</v>
      </c>
      <c r="O55" s="2">
        <v>0</v>
      </c>
      <c r="P55" s="78">
        <v>0</v>
      </c>
      <c r="Q55" s="2">
        <f t="shared" si="35"/>
        <v>0.90893687000000001</v>
      </c>
      <c r="R55" s="2">
        <f t="shared" si="36"/>
        <v>-0.90893687000000001</v>
      </c>
      <c r="S55" s="2">
        <f t="shared" si="37"/>
        <v>-100</v>
      </c>
      <c r="T55" s="5" t="s">
        <v>232</v>
      </c>
      <c r="U55" s="41">
        <f t="shared" si="9"/>
        <v>0.90893687000000001</v>
      </c>
    </row>
    <row r="56" spans="1:21" ht="98.4" customHeight="1" x14ac:dyDescent="0.3">
      <c r="A56" s="1" t="s">
        <v>80</v>
      </c>
      <c r="B56" s="51" t="s">
        <v>161</v>
      </c>
      <c r="C56" s="5" t="s">
        <v>162</v>
      </c>
      <c r="D56" s="7">
        <v>0.83824239</v>
      </c>
      <c r="E56" s="78">
        <v>0</v>
      </c>
      <c r="F56" s="83">
        <f t="shared" si="27"/>
        <v>0.83824239</v>
      </c>
      <c r="G56" s="2">
        <f t="shared" si="33"/>
        <v>0.84</v>
      </c>
      <c r="H56" s="78">
        <f t="shared" si="34"/>
        <v>0</v>
      </c>
      <c r="I56" s="2">
        <v>0</v>
      </c>
      <c r="J56" s="78">
        <v>0</v>
      </c>
      <c r="K56" s="2">
        <v>0.84</v>
      </c>
      <c r="L56" s="78">
        <v>0</v>
      </c>
      <c r="M56" s="2">
        <v>0</v>
      </c>
      <c r="N56" s="78">
        <v>0</v>
      </c>
      <c r="O56" s="2">
        <v>0</v>
      </c>
      <c r="P56" s="78">
        <v>0</v>
      </c>
      <c r="Q56" s="2">
        <f t="shared" si="35"/>
        <v>0.83824239</v>
      </c>
      <c r="R56" s="2">
        <f t="shared" si="36"/>
        <v>-0.84</v>
      </c>
      <c r="S56" s="2">
        <f t="shared" si="37"/>
        <v>-100</v>
      </c>
      <c r="T56" s="5" t="s">
        <v>217</v>
      </c>
      <c r="U56" s="41">
        <f t="shared" si="9"/>
        <v>0.84</v>
      </c>
    </row>
    <row r="57" spans="1:21" ht="98.4" customHeight="1" x14ac:dyDescent="0.3">
      <c r="A57" s="1" t="s">
        <v>81</v>
      </c>
      <c r="B57" s="51" t="s">
        <v>163</v>
      </c>
      <c r="C57" s="5" t="s">
        <v>164</v>
      </c>
      <c r="D57" s="7">
        <v>1.1833919100000001</v>
      </c>
      <c r="E57" s="78">
        <v>0</v>
      </c>
      <c r="F57" s="83">
        <f t="shared" si="27"/>
        <v>1.1833919100000001</v>
      </c>
      <c r="G57" s="2">
        <f t="shared" si="33"/>
        <v>1.18</v>
      </c>
      <c r="H57" s="78">
        <f t="shared" si="34"/>
        <v>0</v>
      </c>
      <c r="I57" s="2">
        <v>0</v>
      </c>
      <c r="J57" s="78">
        <v>0</v>
      </c>
      <c r="K57" s="2">
        <v>0</v>
      </c>
      <c r="L57" s="78">
        <v>0</v>
      </c>
      <c r="M57" s="2">
        <v>1.18</v>
      </c>
      <c r="N57" s="78">
        <v>0</v>
      </c>
      <c r="O57" s="2">
        <v>0</v>
      </c>
      <c r="P57" s="78">
        <v>0</v>
      </c>
      <c r="Q57" s="2">
        <f t="shared" si="35"/>
        <v>1.1833919100000001</v>
      </c>
      <c r="R57" s="2">
        <f t="shared" si="36"/>
        <v>-1.18</v>
      </c>
      <c r="S57" s="2">
        <f t="shared" si="37"/>
        <v>-100</v>
      </c>
      <c r="T57" s="5" t="s">
        <v>218</v>
      </c>
      <c r="U57" s="41">
        <f t="shared" si="9"/>
        <v>1.18</v>
      </c>
    </row>
    <row r="58" spans="1:21" ht="98.4" customHeight="1" x14ac:dyDescent="0.3">
      <c r="A58" s="1" t="s">
        <v>82</v>
      </c>
      <c r="B58" s="51" t="s">
        <v>165</v>
      </c>
      <c r="C58" s="5" t="s">
        <v>166</v>
      </c>
      <c r="D58" s="7">
        <v>0.57197279000000001</v>
      </c>
      <c r="E58" s="78">
        <v>0</v>
      </c>
      <c r="F58" s="83">
        <f t="shared" si="27"/>
        <v>0.57197279000000001</v>
      </c>
      <c r="G58" s="2">
        <f t="shared" si="33"/>
        <v>0.56999999999999995</v>
      </c>
      <c r="H58" s="78">
        <f t="shared" si="34"/>
        <v>0</v>
      </c>
      <c r="I58" s="2">
        <v>0.56999999999999995</v>
      </c>
      <c r="J58" s="78">
        <v>0</v>
      </c>
      <c r="K58" s="2">
        <v>0</v>
      </c>
      <c r="L58" s="78">
        <v>0</v>
      </c>
      <c r="M58" s="2">
        <v>0</v>
      </c>
      <c r="N58" s="78">
        <v>0</v>
      </c>
      <c r="O58" s="2">
        <v>0</v>
      </c>
      <c r="P58" s="78">
        <v>0</v>
      </c>
      <c r="Q58" s="2">
        <f t="shared" si="35"/>
        <v>0.57197279000000001</v>
      </c>
      <c r="R58" s="2">
        <f t="shared" si="36"/>
        <v>-0.56999999999999995</v>
      </c>
      <c r="S58" s="2">
        <f t="shared" si="37"/>
        <v>-100</v>
      </c>
      <c r="T58" s="5" t="s">
        <v>218</v>
      </c>
      <c r="U58" s="41">
        <f t="shared" si="9"/>
        <v>0.56999999999999995</v>
      </c>
    </row>
    <row r="59" spans="1:21" ht="98.4" customHeight="1" x14ac:dyDescent="0.3">
      <c r="A59" s="1" t="s">
        <v>83</v>
      </c>
      <c r="B59" s="51" t="s">
        <v>167</v>
      </c>
      <c r="C59" s="5" t="s">
        <v>168</v>
      </c>
      <c r="D59" s="7">
        <v>0.98615998000000005</v>
      </c>
      <c r="E59" s="78">
        <v>0</v>
      </c>
      <c r="F59" s="83">
        <f t="shared" si="27"/>
        <v>0.98615998000000005</v>
      </c>
      <c r="G59" s="2">
        <f t="shared" si="33"/>
        <v>0.99</v>
      </c>
      <c r="H59" s="78">
        <f t="shared" si="34"/>
        <v>0</v>
      </c>
      <c r="I59" s="2">
        <v>0</v>
      </c>
      <c r="J59" s="78">
        <v>0</v>
      </c>
      <c r="K59" s="2">
        <v>0.99</v>
      </c>
      <c r="L59" s="78">
        <v>0</v>
      </c>
      <c r="M59" s="2">
        <v>0</v>
      </c>
      <c r="N59" s="78">
        <v>0</v>
      </c>
      <c r="O59" s="2">
        <v>0</v>
      </c>
      <c r="P59" s="78">
        <v>0</v>
      </c>
      <c r="Q59" s="2">
        <f t="shared" si="35"/>
        <v>0.98615998000000005</v>
      </c>
      <c r="R59" s="2">
        <f t="shared" si="36"/>
        <v>-0.99</v>
      </c>
      <c r="S59" s="2">
        <f t="shared" si="37"/>
        <v>-100</v>
      </c>
      <c r="T59" s="5" t="s">
        <v>69</v>
      </c>
      <c r="U59" s="41">
        <f t="shared" si="9"/>
        <v>0.99</v>
      </c>
    </row>
    <row r="60" spans="1:21" ht="98.4" customHeight="1" x14ac:dyDescent="0.3">
      <c r="A60" s="1" t="s">
        <v>132</v>
      </c>
      <c r="B60" s="51" t="s">
        <v>169</v>
      </c>
      <c r="C60" s="5" t="s">
        <v>170</v>
      </c>
      <c r="D60" s="7">
        <v>1.61730236</v>
      </c>
      <c r="E60" s="78">
        <v>0</v>
      </c>
      <c r="F60" s="83">
        <f t="shared" si="27"/>
        <v>1.61730236</v>
      </c>
      <c r="G60" s="2">
        <f t="shared" si="33"/>
        <v>1.62</v>
      </c>
      <c r="H60" s="78">
        <f t="shared" si="34"/>
        <v>0</v>
      </c>
      <c r="I60" s="2">
        <v>0</v>
      </c>
      <c r="J60" s="78">
        <v>0</v>
      </c>
      <c r="K60" s="2">
        <v>0</v>
      </c>
      <c r="L60" s="78">
        <v>0</v>
      </c>
      <c r="M60" s="2">
        <v>1.62</v>
      </c>
      <c r="N60" s="78">
        <v>0</v>
      </c>
      <c r="O60" s="2">
        <v>0</v>
      </c>
      <c r="P60" s="78">
        <v>0</v>
      </c>
      <c r="Q60" s="2">
        <f t="shared" si="35"/>
        <v>1.61730236</v>
      </c>
      <c r="R60" s="2">
        <f t="shared" si="36"/>
        <v>-1.62</v>
      </c>
      <c r="S60" s="2">
        <f t="shared" si="37"/>
        <v>-100</v>
      </c>
      <c r="T60" s="5" t="s">
        <v>218</v>
      </c>
      <c r="U60" s="41">
        <f t="shared" si="9"/>
        <v>1.62</v>
      </c>
    </row>
    <row r="61" spans="1:21" ht="98.4" customHeight="1" x14ac:dyDescent="0.3">
      <c r="A61" s="1" t="s">
        <v>86</v>
      </c>
      <c r="B61" s="51" t="s">
        <v>171</v>
      </c>
      <c r="C61" s="5" t="s">
        <v>172</v>
      </c>
      <c r="D61" s="7">
        <v>0.78892797999999997</v>
      </c>
      <c r="E61" s="78">
        <v>0</v>
      </c>
      <c r="F61" s="83">
        <f t="shared" si="27"/>
        <v>0.78892797999999997</v>
      </c>
      <c r="G61" s="2">
        <f t="shared" si="33"/>
        <v>0.79</v>
      </c>
      <c r="H61" s="78">
        <f t="shared" si="34"/>
        <v>0</v>
      </c>
      <c r="I61" s="2">
        <v>0</v>
      </c>
      <c r="J61" s="78">
        <v>0</v>
      </c>
      <c r="K61" s="2">
        <v>0.79</v>
      </c>
      <c r="L61" s="78">
        <v>0</v>
      </c>
      <c r="M61" s="2">
        <v>0</v>
      </c>
      <c r="N61" s="78">
        <v>0</v>
      </c>
      <c r="O61" s="2">
        <v>0</v>
      </c>
      <c r="P61" s="78">
        <v>0</v>
      </c>
      <c r="Q61" s="2">
        <f t="shared" si="35"/>
        <v>0.78892797999999997</v>
      </c>
      <c r="R61" s="2">
        <f t="shared" si="36"/>
        <v>-0.79</v>
      </c>
      <c r="S61" s="2">
        <f t="shared" si="37"/>
        <v>-100</v>
      </c>
      <c r="T61" s="5" t="s">
        <v>219</v>
      </c>
      <c r="U61" s="41">
        <f t="shared" si="9"/>
        <v>0.79</v>
      </c>
    </row>
    <row r="62" spans="1:21" ht="98.4" customHeight="1" x14ac:dyDescent="0.3">
      <c r="A62" s="1" t="s">
        <v>87</v>
      </c>
      <c r="B62" s="51" t="s">
        <v>173</v>
      </c>
      <c r="C62" s="5" t="s">
        <v>174</v>
      </c>
      <c r="D62" s="7">
        <v>1.3411775699999999</v>
      </c>
      <c r="E62" s="78">
        <v>0</v>
      </c>
      <c r="F62" s="83">
        <f t="shared" si="27"/>
        <v>1.3411775699999999</v>
      </c>
      <c r="G62" s="2">
        <f t="shared" si="33"/>
        <v>1.34</v>
      </c>
      <c r="H62" s="78">
        <f t="shared" si="34"/>
        <v>0</v>
      </c>
      <c r="I62" s="2">
        <v>0</v>
      </c>
      <c r="J62" s="78">
        <v>0</v>
      </c>
      <c r="K62" s="2">
        <v>0</v>
      </c>
      <c r="L62" s="78">
        <v>0</v>
      </c>
      <c r="M62" s="2">
        <v>1.34</v>
      </c>
      <c r="N62" s="78">
        <v>0</v>
      </c>
      <c r="O62" s="2">
        <v>0</v>
      </c>
      <c r="P62" s="78">
        <v>0</v>
      </c>
      <c r="Q62" s="2">
        <f t="shared" si="35"/>
        <v>1.3411775699999999</v>
      </c>
      <c r="R62" s="2">
        <f t="shared" si="36"/>
        <v>-1.34</v>
      </c>
      <c r="S62" s="2">
        <f t="shared" si="37"/>
        <v>-100</v>
      </c>
      <c r="T62" s="5" t="s">
        <v>220</v>
      </c>
      <c r="U62" s="41">
        <f t="shared" si="9"/>
        <v>1.34</v>
      </c>
    </row>
    <row r="63" spans="1:21" ht="98.4" customHeight="1" x14ac:dyDescent="0.3">
      <c r="A63" s="1" t="s">
        <v>90</v>
      </c>
      <c r="B63" s="51" t="s">
        <v>175</v>
      </c>
      <c r="C63" s="5" t="s">
        <v>176</v>
      </c>
      <c r="D63" s="7">
        <v>1.2622847699999999</v>
      </c>
      <c r="E63" s="78">
        <v>0</v>
      </c>
      <c r="F63" s="83">
        <f t="shared" si="27"/>
        <v>1.2622847699999999</v>
      </c>
      <c r="G63" s="2">
        <f t="shared" si="33"/>
        <v>1.26</v>
      </c>
      <c r="H63" s="78">
        <f t="shared" si="34"/>
        <v>0</v>
      </c>
      <c r="I63" s="2">
        <v>0</v>
      </c>
      <c r="J63" s="78">
        <v>0</v>
      </c>
      <c r="K63" s="2">
        <v>0</v>
      </c>
      <c r="L63" s="78">
        <v>0</v>
      </c>
      <c r="M63" s="2">
        <v>1.26</v>
      </c>
      <c r="N63" s="78">
        <v>0</v>
      </c>
      <c r="O63" s="2">
        <v>0</v>
      </c>
      <c r="P63" s="78">
        <v>0</v>
      </c>
      <c r="Q63" s="2">
        <f t="shared" si="35"/>
        <v>1.2622847699999999</v>
      </c>
      <c r="R63" s="2">
        <f t="shared" si="36"/>
        <v>-1.26</v>
      </c>
      <c r="S63" s="2">
        <f t="shared" si="37"/>
        <v>-100</v>
      </c>
      <c r="T63" s="5" t="s">
        <v>220</v>
      </c>
      <c r="U63" s="41">
        <f t="shared" si="9"/>
        <v>1.26</v>
      </c>
    </row>
    <row r="64" spans="1:21" ht="98.4" customHeight="1" x14ac:dyDescent="0.3">
      <c r="A64" s="1" t="s">
        <v>133</v>
      </c>
      <c r="B64" s="49" t="s">
        <v>177</v>
      </c>
      <c r="C64" s="50" t="s">
        <v>178</v>
      </c>
      <c r="D64" s="7">
        <v>1.5778559599999999</v>
      </c>
      <c r="E64" s="78">
        <v>0</v>
      </c>
      <c r="F64" s="83">
        <f t="shared" si="27"/>
        <v>1.5778559599999999</v>
      </c>
      <c r="G64" s="2">
        <f t="shared" si="33"/>
        <v>1.58</v>
      </c>
      <c r="H64" s="78">
        <f t="shared" si="34"/>
        <v>0</v>
      </c>
      <c r="I64" s="2">
        <v>0</v>
      </c>
      <c r="J64" s="78">
        <v>0</v>
      </c>
      <c r="K64" s="2">
        <v>0</v>
      </c>
      <c r="L64" s="78">
        <v>0</v>
      </c>
      <c r="M64" s="2">
        <v>1.58</v>
      </c>
      <c r="N64" s="78">
        <v>0</v>
      </c>
      <c r="O64" s="2">
        <v>0</v>
      </c>
      <c r="P64" s="78">
        <v>0</v>
      </c>
      <c r="Q64" s="2">
        <f t="shared" si="35"/>
        <v>1.5778559599999999</v>
      </c>
      <c r="R64" s="2">
        <f t="shared" si="36"/>
        <v>-1.58</v>
      </c>
      <c r="S64" s="2">
        <f t="shared" si="37"/>
        <v>-100</v>
      </c>
      <c r="T64" s="5" t="s">
        <v>69</v>
      </c>
      <c r="U64" s="41">
        <f t="shared" si="9"/>
        <v>1.58</v>
      </c>
    </row>
    <row r="65" spans="1:22" ht="98.4" customHeight="1" x14ac:dyDescent="0.3">
      <c r="A65" s="1" t="s">
        <v>134</v>
      </c>
      <c r="B65" s="52" t="s">
        <v>179</v>
      </c>
      <c r="C65" s="50" t="s">
        <v>180</v>
      </c>
      <c r="D65" s="7">
        <v>1.77508796</v>
      </c>
      <c r="E65" s="78">
        <v>0</v>
      </c>
      <c r="F65" s="83">
        <f t="shared" si="27"/>
        <v>1.77508796</v>
      </c>
      <c r="G65" s="2">
        <f t="shared" si="33"/>
        <v>1.78</v>
      </c>
      <c r="H65" s="78">
        <f t="shared" si="34"/>
        <v>0</v>
      </c>
      <c r="I65" s="2">
        <v>0</v>
      </c>
      <c r="J65" s="78">
        <v>0</v>
      </c>
      <c r="K65" s="2">
        <v>0</v>
      </c>
      <c r="L65" s="78">
        <v>0</v>
      </c>
      <c r="M65" s="2">
        <v>1.78</v>
      </c>
      <c r="N65" s="78">
        <v>0</v>
      </c>
      <c r="O65" s="2">
        <v>0</v>
      </c>
      <c r="P65" s="78">
        <v>0</v>
      </c>
      <c r="Q65" s="2">
        <f t="shared" si="35"/>
        <v>1.77508796</v>
      </c>
      <c r="R65" s="2">
        <f t="shared" si="36"/>
        <v>-1.78</v>
      </c>
      <c r="S65" s="2">
        <f t="shared" si="37"/>
        <v>-100</v>
      </c>
      <c r="T65" s="5" t="s">
        <v>220</v>
      </c>
      <c r="U65" s="41">
        <f t="shared" si="9"/>
        <v>1.78</v>
      </c>
    </row>
    <row r="66" spans="1:22" ht="98.4" customHeight="1" x14ac:dyDescent="0.3">
      <c r="A66" s="1" t="s">
        <v>135</v>
      </c>
      <c r="B66" s="49" t="s">
        <v>181</v>
      </c>
      <c r="C66" s="50" t="s">
        <v>182</v>
      </c>
      <c r="D66" s="7">
        <v>1.28222218</v>
      </c>
      <c r="E66" s="78">
        <v>0</v>
      </c>
      <c r="F66" s="83">
        <f t="shared" si="27"/>
        <v>1.28222218</v>
      </c>
      <c r="G66" s="2">
        <f t="shared" si="33"/>
        <v>1.28</v>
      </c>
      <c r="H66" s="78">
        <f t="shared" si="34"/>
        <v>0</v>
      </c>
      <c r="I66" s="2">
        <v>0</v>
      </c>
      <c r="J66" s="78">
        <v>0</v>
      </c>
      <c r="K66" s="2">
        <v>1.28</v>
      </c>
      <c r="L66" s="78">
        <v>0</v>
      </c>
      <c r="M66" s="2">
        <v>0</v>
      </c>
      <c r="N66" s="78">
        <v>0</v>
      </c>
      <c r="O66" s="2">
        <v>0</v>
      </c>
      <c r="P66" s="78">
        <v>0</v>
      </c>
      <c r="Q66" s="2">
        <f t="shared" si="35"/>
        <v>1.28222218</v>
      </c>
      <c r="R66" s="2">
        <f t="shared" si="36"/>
        <v>-1.28</v>
      </c>
      <c r="S66" s="2">
        <f t="shared" si="37"/>
        <v>-100</v>
      </c>
      <c r="T66" s="5" t="s">
        <v>220</v>
      </c>
      <c r="U66" s="41">
        <f t="shared" si="9"/>
        <v>1.28</v>
      </c>
    </row>
    <row r="67" spans="1:22" ht="98.4" customHeight="1" x14ac:dyDescent="0.3">
      <c r="A67" s="1" t="s">
        <v>114</v>
      </c>
      <c r="B67" s="49" t="s">
        <v>183</v>
      </c>
      <c r="C67" s="53" t="s">
        <v>184</v>
      </c>
      <c r="D67" s="7">
        <v>1.19596956</v>
      </c>
      <c r="E67" s="78">
        <v>0</v>
      </c>
      <c r="F67" s="83">
        <f t="shared" si="27"/>
        <v>1.19596956</v>
      </c>
      <c r="G67" s="2">
        <f t="shared" si="33"/>
        <v>1.2</v>
      </c>
      <c r="H67" s="78">
        <f t="shared" si="34"/>
        <v>0</v>
      </c>
      <c r="I67" s="2">
        <v>0</v>
      </c>
      <c r="J67" s="78">
        <v>0</v>
      </c>
      <c r="K67" s="2">
        <v>1.2</v>
      </c>
      <c r="L67" s="78">
        <v>0</v>
      </c>
      <c r="M67" s="2">
        <v>0</v>
      </c>
      <c r="N67" s="78">
        <v>0</v>
      </c>
      <c r="O67" s="2">
        <v>0</v>
      </c>
      <c r="P67" s="78">
        <v>0</v>
      </c>
      <c r="Q67" s="2">
        <f t="shared" si="35"/>
        <v>1.19596956</v>
      </c>
      <c r="R67" s="2">
        <f t="shared" si="36"/>
        <v>-1.2</v>
      </c>
      <c r="S67" s="2">
        <f t="shared" si="37"/>
        <v>-100</v>
      </c>
      <c r="T67" s="5" t="s">
        <v>220</v>
      </c>
      <c r="U67" s="41">
        <f t="shared" si="9"/>
        <v>1.2</v>
      </c>
    </row>
    <row r="68" spans="1:22" ht="98.4" customHeight="1" x14ac:dyDescent="0.3">
      <c r="A68" s="1" t="s">
        <v>115</v>
      </c>
      <c r="B68" s="51" t="s">
        <v>185</v>
      </c>
      <c r="C68" s="5" t="s">
        <v>186</v>
      </c>
      <c r="D68" s="7">
        <v>1.7248319999999999</v>
      </c>
      <c r="E68" s="78">
        <v>0</v>
      </c>
      <c r="F68" s="83">
        <f t="shared" si="27"/>
        <v>1.7248319999999999</v>
      </c>
      <c r="G68" s="2">
        <f t="shared" si="33"/>
        <v>1.72</v>
      </c>
      <c r="H68" s="78">
        <f t="shared" si="34"/>
        <v>0</v>
      </c>
      <c r="I68" s="2">
        <v>0</v>
      </c>
      <c r="J68" s="78">
        <v>0</v>
      </c>
      <c r="K68" s="2">
        <v>0</v>
      </c>
      <c r="L68" s="78">
        <v>0</v>
      </c>
      <c r="M68" s="2">
        <v>1.72</v>
      </c>
      <c r="N68" s="78">
        <v>0</v>
      </c>
      <c r="O68" s="2">
        <v>0</v>
      </c>
      <c r="P68" s="78">
        <v>0</v>
      </c>
      <c r="Q68" s="2">
        <f t="shared" si="35"/>
        <v>1.7248319999999999</v>
      </c>
      <c r="R68" s="2">
        <f t="shared" si="36"/>
        <v>-1.72</v>
      </c>
      <c r="S68" s="2">
        <f t="shared" si="37"/>
        <v>-100</v>
      </c>
      <c r="T68" s="5" t="s">
        <v>69</v>
      </c>
      <c r="U68" s="41">
        <f t="shared" si="9"/>
        <v>1.72</v>
      </c>
    </row>
    <row r="69" spans="1:22" ht="98.4" customHeight="1" x14ac:dyDescent="0.3">
      <c r="A69" s="1" t="s">
        <v>116</v>
      </c>
      <c r="B69" s="49" t="s">
        <v>187</v>
      </c>
      <c r="C69" s="1" t="s">
        <v>102</v>
      </c>
      <c r="D69" s="83">
        <v>1.66</v>
      </c>
      <c r="E69" s="78">
        <v>0.14799999999999999</v>
      </c>
      <c r="F69" s="83">
        <f t="shared" si="27"/>
        <v>1.512</v>
      </c>
      <c r="G69" s="2">
        <f t="shared" si="33"/>
        <v>1.51</v>
      </c>
      <c r="H69" s="78">
        <f t="shared" si="34"/>
        <v>0</v>
      </c>
      <c r="I69" s="2">
        <v>0</v>
      </c>
      <c r="J69" s="78">
        <v>0</v>
      </c>
      <c r="K69" s="2">
        <v>0</v>
      </c>
      <c r="L69" s="78">
        <v>0</v>
      </c>
      <c r="M69" s="2">
        <v>1.51</v>
      </c>
      <c r="N69" s="78">
        <v>0</v>
      </c>
      <c r="O69" s="2">
        <v>0</v>
      </c>
      <c r="P69" s="78">
        <v>0</v>
      </c>
      <c r="Q69" s="2">
        <f t="shared" si="35"/>
        <v>1.512</v>
      </c>
      <c r="R69" s="2">
        <f t="shared" si="36"/>
        <v>-1.51</v>
      </c>
      <c r="S69" s="2">
        <f t="shared" si="37"/>
        <v>-100</v>
      </c>
      <c r="T69" s="5" t="s">
        <v>221</v>
      </c>
      <c r="U69" s="41">
        <f t="shared" si="9"/>
        <v>1.51</v>
      </c>
    </row>
    <row r="70" spans="1:22" ht="98.4" customHeight="1" x14ac:dyDescent="0.3">
      <c r="A70" s="1" t="s">
        <v>239</v>
      </c>
      <c r="B70" s="10" t="s">
        <v>188</v>
      </c>
      <c r="C70" s="1" t="s">
        <v>101</v>
      </c>
      <c r="D70" s="83">
        <v>4.5999999999999996</v>
      </c>
      <c r="E70" s="78">
        <v>0.28088000000000002</v>
      </c>
      <c r="F70" s="83">
        <f t="shared" si="27"/>
        <v>4.3191199999999998</v>
      </c>
      <c r="G70" s="2">
        <f t="shared" si="33"/>
        <v>4.32</v>
      </c>
      <c r="H70" s="78">
        <f t="shared" si="34"/>
        <v>0</v>
      </c>
      <c r="I70" s="2">
        <v>0</v>
      </c>
      <c r="J70" s="78">
        <v>0</v>
      </c>
      <c r="K70" s="2">
        <v>0</v>
      </c>
      <c r="L70" s="78">
        <v>0</v>
      </c>
      <c r="M70" s="2">
        <v>0</v>
      </c>
      <c r="N70" s="78">
        <v>0</v>
      </c>
      <c r="O70" s="2">
        <v>4.32</v>
      </c>
      <c r="P70" s="78">
        <v>0</v>
      </c>
      <c r="Q70" s="2">
        <f t="shared" si="35"/>
        <v>4.3191199999999998</v>
      </c>
      <c r="R70" s="2">
        <f t="shared" si="36"/>
        <v>0</v>
      </c>
      <c r="S70" s="2" t="e">
        <f t="shared" si="37"/>
        <v>#DIV/0!</v>
      </c>
      <c r="T70" s="5" t="s">
        <v>222</v>
      </c>
      <c r="U70" s="41">
        <f t="shared" si="9"/>
        <v>0</v>
      </c>
    </row>
    <row r="71" spans="1:22" ht="98.4" customHeight="1" x14ac:dyDescent="0.3">
      <c r="A71" s="1" t="s">
        <v>240</v>
      </c>
      <c r="B71" s="10" t="s">
        <v>104</v>
      </c>
      <c r="C71" s="1" t="s">
        <v>105</v>
      </c>
      <c r="D71" s="83">
        <v>1.47</v>
      </c>
      <c r="E71" s="78">
        <v>0.14216000000000001</v>
      </c>
      <c r="F71" s="83">
        <f t="shared" si="27"/>
        <v>1.3278399999999999</v>
      </c>
      <c r="G71" s="2">
        <f t="shared" si="33"/>
        <v>1.33</v>
      </c>
      <c r="H71" s="78">
        <f t="shared" si="34"/>
        <v>0</v>
      </c>
      <c r="I71" s="2">
        <v>0</v>
      </c>
      <c r="J71" s="78">
        <v>0</v>
      </c>
      <c r="K71" s="2">
        <v>0</v>
      </c>
      <c r="L71" s="78">
        <v>0</v>
      </c>
      <c r="M71" s="2">
        <v>1.33</v>
      </c>
      <c r="N71" s="78">
        <v>0</v>
      </c>
      <c r="O71" s="2">
        <v>0</v>
      </c>
      <c r="P71" s="78">
        <v>0</v>
      </c>
      <c r="Q71" s="2">
        <f t="shared" si="35"/>
        <v>1.3278399999999999</v>
      </c>
      <c r="R71" s="2">
        <f t="shared" si="36"/>
        <v>-1.33</v>
      </c>
      <c r="S71" s="2">
        <f t="shared" si="37"/>
        <v>-100</v>
      </c>
      <c r="T71" s="5" t="s">
        <v>223</v>
      </c>
      <c r="U71" s="41">
        <f t="shared" si="9"/>
        <v>1.33</v>
      </c>
    </row>
    <row r="72" spans="1:22" ht="98.4" customHeight="1" x14ac:dyDescent="0.3">
      <c r="A72" s="1" t="s">
        <v>244</v>
      </c>
      <c r="B72" s="51" t="s">
        <v>355</v>
      </c>
      <c r="C72" s="5" t="s">
        <v>354</v>
      </c>
      <c r="D72" s="36" t="s">
        <v>69</v>
      </c>
      <c r="E72" s="78">
        <v>0</v>
      </c>
      <c r="F72" s="36" t="s">
        <v>69</v>
      </c>
      <c r="G72" s="36" t="s">
        <v>69</v>
      </c>
      <c r="H72" s="78">
        <f t="shared" si="34"/>
        <v>0.165186108</v>
      </c>
      <c r="I72" s="36" t="s">
        <v>69</v>
      </c>
      <c r="J72" s="78">
        <v>0</v>
      </c>
      <c r="K72" s="36" t="s">
        <v>69</v>
      </c>
      <c r="L72" s="78">
        <v>0</v>
      </c>
      <c r="M72" s="36" t="s">
        <v>69</v>
      </c>
      <c r="N72" s="4">
        <f>0.13765509*1.2</f>
        <v>0.165186108</v>
      </c>
      <c r="O72" s="36" t="s">
        <v>69</v>
      </c>
      <c r="P72" s="78">
        <v>0</v>
      </c>
      <c r="Q72" s="36" t="s">
        <v>69</v>
      </c>
      <c r="R72" s="36" t="s">
        <v>69</v>
      </c>
      <c r="S72" s="36" t="s">
        <v>69</v>
      </c>
      <c r="T72" s="5" t="s">
        <v>396</v>
      </c>
      <c r="U72" s="41"/>
    </row>
    <row r="73" spans="1:22" ht="98.4" customHeight="1" x14ac:dyDescent="0.3">
      <c r="A73" s="1" t="s">
        <v>246</v>
      </c>
      <c r="B73" s="51" t="s">
        <v>357</v>
      </c>
      <c r="C73" s="5" t="s">
        <v>356</v>
      </c>
      <c r="D73" s="36" t="s">
        <v>69</v>
      </c>
      <c r="E73" s="78">
        <v>0</v>
      </c>
      <c r="F73" s="36" t="s">
        <v>69</v>
      </c>
      <c r="G73" s="36" t="s">
        <v>69</v>
      </c>
      <c r="H73" s="78">
        <f t="shared" si="34"/>
        <v>0.27183824400000001</v>
      </c>
      <c r="I73" s="36" t="s">
        <v>69</v>
      </c>
      <c r="J73" s="78">
        <v>0</v>
      </c>
      <c r="K73" s="36" t="s">
        <v>69</v>
      </c>
      <c r="L73" s="78">
        <v>0</v>
      </c>
      <c r="M73" s="36" t="s">
        <v>69</v>
      </c>
      <c r="N73" s="78">
        <f>0.22653187*1.2</f>
        <v>0.27183824400000001</v>
      </c>
      <c r="O73" s="36" t="s">
        <v>69</v>
      </c>
      <c r="P73" s="78">
        <v>0</v>
      </c>
      <c r="Q73" s="36" t="s">
        <v>69</v>
      </c>
      <c r="R73" s="36" t="s">
        <v>69</v>
      </c>
      <c r="S73" s="36" t="s">
        <v>69</v>
      </c>
      <c r="T73" s="5" t="s">
        <v>393</v>
      </c>
      <c r="U73" s="41"/>
    </row>
    <row r="74" spans="1:22" ht="98.4" customHeight="1" x14ac:dyDescent="0.3">
      <c r="A74" s="1" t="s">
        <v>280</v>
      </c>
      <c r="B74" s="10" t="s">
        <v>352</v>
      </c>
      <c r="C74" s="87" t="s">
        <v>351</v>
      </c>
      <c r="D74" s="36" t="s">
        <v>69</v>
      </c>
      <c r="E74" s="78">
        <v>0</v>
      </c>
      <c r="F74" s="36" t="s">
        <v>69</v>
      </c>
      <c r="G74" s="36" t="s">
        <v>69</v>
      </c>
      <c r="H74" s="78">
        <f t="shared" si="34"/>
        <v>2.0759003999999998E-2</v>
      </c>
      <c r="I74" s="36" t="s">
        <v>69</v>
      </c>
      <c r="J74" s="78">
        <v>0</v>
      </c>
      <c r="K74" s="36" t="s">
        <v>69</v>
      </c>
      <c r="L74" s="78">
        <v>0</v>
      </c>
      <c r="M74" s="36" t="s">
        <v>69</v>
      </c>
      <c r="N74" s="78">
        <f>0.01729917*1.2</f>
        <v>2.0759003999999998E-2</v>
      </c>
      <c r="O74" s="36" t="s">
        <v>69</v>
      </c>
      <c r="P74" s="78">
        <v>0</v>
      </c>
      <c r="Q74" s="36" t="s">
        <v>69</v>
      </c>
      <c r="R74" s="36" t="s">
        <v>69</v>
      </c>
      <c r="S74" s="36" t="s">
        <v>69</v>
      </c>
      <c r="T74" s="5" t="s">
        <v>353</v>
      </c>
      <c r="U74" s="41"/>
    </row>
    <row r="75" spans="1:22" ht="98.4" customHeight="1" x14ac:dyDescent="0.3">
      <c r="A75" s="1" t="s">
        <v>333</v>
      </c>
      <c r="B75" s="5" t="s">
        <v>291</v>
      </c>
      <c r="C75" s="5" t="s">
        <v>292</v>
      </c>
      <c r="D75" s="36" t="s">
        <v>69</v>
      </c>
      <c r="E75" s="78">
        <v>0</v>
      </c>
      <c r="F75" s="36" t="s">
        <v>69</v>
      </c>
      <c r="G75" s="36" t="s">
        <v>69</v>
      </c>
      <c r="H75" s="2">
        <f t="shared" si="34"/>
        <v>0.5</v>
      </c>
      <c r="I75" s="36" t="s">
        <v>69</v>
      </c>
      <c r="J75" s="2">
        <v>0</v>
      </c>
      <c r="K75" s="36" t="s">
        <v>69</v>
      </c>
      <c r="L75" s="78">
        <v>0.5</v>
      </c>
      <c r="M75" s="36" t="s">
        <v>69</v>
      </c>
      <c r="N75" s="78">
        <v>0</v>
      </c>
      <c r="O75" s="36" t="s">
        <v>69</v>
      </c>
      <c r="P75" s="78">
        <v>0</v>
      </c>
      <c r="Q75" s="36" t="s">
        <v>69</v>
      </c>
      <c r="R75" s="36" t="s">
        <v>69</v>
      </c>
      <c r="S75" s="36" t="s">
        <v>69</v>
      </c>
      <c r="T75" s="5" t="s">
        <v>336</v>
      </c>
      <c r="U75" s="41" t="e">
        <f t="shared" si="9"/>
        <v>#VALUE!</v>
      </c>
    </row>
    <row r="76" spans="1:22" ht="98.4" customHeight="1" x14ac:dyDescent="0.3">
      <c r="A76" s="1" t="s">
        <v>334</v>
      </c>
      <c r="B76" s="49" t="s">
        <v>295</v>
      </c>
      <c r="C76" s="1" t="s">
        <v>298</v>
      </c>
      <c r="D76" s="36" t="s">
        <v>69</v>
      </c>
      <c r="E76" s="78">
        <v>0</v>
      </c>
      <c r="F76" s="36" t="s">
        <v>69</v>
      </c>
      <c r="G76" s="36" t="s">
        <v>69</v>
      </c>
      <c r="H76" s="2">
        <f t="shared" ref="H76" si="43">J76+L76+N76+P76</f>
        <v>0.39</v>
      </c>
      <c r="I76" s="36" t="s">
        <v>69</v>
      </c>
      <c r="J76" s="2">
        <v>0</v>
      </c>
      <c r="K76" s="36" t="s">
        <v>69</v>
      </c>
      <c r="L76" s="78">
        <v>0.39</v>
      </c>
      <c r="M76" s="36" t="s">
        <v>69</v>
      </c>
      <c r="N76" s="78">
        <v>0</v>
      </c>
      <c r="O76" s="36" t="s">
        <v>69</v>
      </c>
      <c r="P76" s="78">
        <v>0</v>
      </c>
      <c r="Q76" s="36" t="s">
        <v>69</v>
      </c>
      <c r="R76" s="36" t="s">
        <v>69</v>
      </c>
      <c r="S76" s="36" t="s">
        <v>69</v>
      </c>
      <c r="T76" s="5" t="s">
        <v>339</v>
      </c>
      <c r="U76" s="41" t="e">
        <f t="shared" si="9"/>
        <v>#VALUE!</v>
      </c>
    </row>
    <row r="77" spans="1:22" ht="98.4" customHeight="1" x14ac:dyDescent="0.3">
      <c r="A77" s="1" t="s">
        <v>335</v>
      </c>
      <c r="B77" s="10" t="s">
        <v>277</v>
      </c>
      <c r="C77" s="1" t="s">
        <v>278</v>
      </c>
      <c r="D77" s="36" t="s">
        <v>69</v>
      </c>
      <c r="E77" s="78">
        <v>0</v>
      </c>
      <c r="F77" s="36" t="s">
        <v>69</v>
      </c>
      <c r="G77" s="36" t="s">
        <v>69</v>
      </c>
      <c r="H77" s="2">
        <f t="shared" si="34"/>
        <v>0.88391661600000004</v>
      </c>
      <c r="I77" s="36" t="s">
        <v>69</v>
      </c>
      <c r="J77" s="2">
        <v>1.3916616E-2</v>
      </c>
      <c r="K77" s="36" t="s">
        <v>69</v>
      </c>
      <c r="L77" s="78">
        <v>0.87</v>
      </c>
      <c r="M77" s="36" t="s">
        <v>69</v>
      </c>
      <c r="N77" s="78">
        <v>0</v>
      </c>
      <c r="O77" s="36" t="s">
        <v>69</v>
      </c>
      <c r="P77" s="78">
        <v>0</v>
      </c>
      <c r="Q77" s="36" t="s">
        <v>69</v>
      </c>
      <c r="R77" s="36" t="s">
        <v>69</v>
      </c>
      <c r="S77" s="36" t="s">
        <v>69</v>
      </c>
      <c r="T77" s="5" t="s">
        <v>279</v>
      </c>
      <c r="U77" s="41" t="e">
        <f t="shared" si="9"/>
        <v>#VALUE!</v>
      </c>
    </row>
    <row r="78" spans="1:22" ht="98.4" customHeight="1" x14ac:dyDescent="0.3">
      <c r="A78" s="1" t="s">
        <v>358</v>
      </c>
      <c r="B78" s="50" t="s">
        <v>249</v>
      </c>
      <c r="C78" s="1" t="s">
        <v>250</v>
      </c>
      <c r="D78" s="36" t="s">
        <v>69</v>
      </c>
      <c r="E78" s="78">
        <v>0</v>
      </c>
      <c r="F78" s="36" t="s">
        <v>69</v>
      </c>
      <c r="G78" s="36" t="s">
        <v>69</v>
      </c>
      <c r="H78" s="2">
        <f t="shared" ref="H78" si="44">J78+L78+N78+P78</f>
        <v>1.2456155399999997</v>
      </c>
      <c r="I78" s="36" t="s">
        <v>69</v>
      </c>
      <c r="J78" s="2">
        <v>1.2456155399999997</v>
      </c>
      <c r="K78" s="36" t="s">
        <v>69</v>
      </c>
      <c r="L78" s="78">
        <v>0</v>
      </c>
      <c r="M78" s="36" t="s">
        <v>69</v>
      </c>
      <c r="N78" s="78">
        <v>0</v>
      </c>
      <c r="O78" s="36" t="s">
        <v>69</v>
      </c>
      <c r="P78" s="78">
        <v>0</v>
      </c>
      <c r="Q78" s="36" t="s">
        <v>69</v>
      </c>
      <c r="R78" s="36" t="s">
        <v>69</v>
      </c>
      <c r="S78" s="36" t="s">
        <v>69</v>
      </c>
      <c r="T78" s="5" t="s">
        <v>251</v>
      </c>
      <c r="U78" s="41" t="e">
        <f t="shared" si="9"/>
        <v>#VALUE!</v>
      </c>
    </row>
    <row r="79" spans="1:22" ht="46.8" x14ac:dyDescent="0.3">
      <c r="A79" s="1" t="s">
        <v>359</v>
      </c>
      <c r="B79" s="51" t="s">
        <v>247</v>
      </c>
      <c r="C79" s="5" t="s">
        <v>248</v>
      </c>
      <c r="D79" s="36" t="s">
        <v>69</v>
      </c>
      <c r="E79" s="78">
        <v>0</v>
      </c>
      <c r="F79" s="36" t="s">
        <v>69</v>
      </c>
      <c r="G79" s="36" t="s">
        <v>69</v>
      </c>
      <c r="H79" s="2">
        <f t="shared" si="34"/>
        <v>1.1831401439999998</v>
      </c>
      <c r="I79" s="36" t="s">
        <v>69</v>
      </c>
      <c r="J79" s="2">
        <v>1.1831401439999998</v>
      </c>
      <c r="K79" s="36" t="s">
        <v>69</v>
      </c>
      <c r="L79" s="78">
        <v>0</v>
      </c>
      <c r="M79" s="36" t="s">
        <v>69</v>
      </c>
      <c r="N79" s="78">
        <v>0</v>
      </c>
      <c r="O79" s="36" t="s">
        <v>69</v>
      </c>
      <c r="P79" s="78">
        <v>0</v>
      </c>
      <c r="Q79" s="36" t="s">
        <v>69</v>
      </c>
      <c r="R79" s="36" t="s">
        <v>69</v>
      </c>
      <c r="S79" s="36" t="s">
        <v>69</v>
      </c>
      <c r="T79" s="5" t="s">
        <v>252</v>
      </c>
      <c r="U79" s="41" t="e">
        <f t="shared" si="9"/>
        <v>#VALUE!</v>
      </c>
    </row>
    <row r="80" spans="1:22" x14ac:dyDescent="0.3">
      <c r="A80" s="54" t="s">
        <v>93</v>
      </c>
      <c r="B80" s="88" t="s">
        <v>94</v>
      </c>
      <c r="C80" s="89" t="s">
        <v>30</v>
      </c>
      <c r="D80" s="90">
        <f t="shared" ref="D80:Q80" si="45">D81+D83</f>
        <v>12.040000000000001</v>
      </c>
      <c r="E80" s="90">
        <f t="shared" si="45"/>
        <v>0</v>
      </c>
      <c r="F80" s="90">
        <f t="shared" si="45"/>
        <v>12.040000000000001</v>
      </c>
      <c r="G80" s="90">
        <f t="shared" si="45"/>
        <v>12.369999700000001</v>
      </c>
      <c r="H80" s="90">
        <f t="shared" si="45"/>
        <v>27.439477079999996</v>
      </c>
      <c r="I80" s="90">
        <f t="shared" si="45"/>
        <v>2.1625000000000001</v>
      </c>
      <c r="J80" s="90">
        <f t="shared" si="45"/>
        <v>3.9750275400000001</v>
      </c>
      <c r="K80" s="90">
        <f t="shared" si="45"/>
        <v>3.2253569999999998</v>
      </c>
      <c r="L80" s="90">
        <f t="shared" si="45"/>
        <v>6.8060999999999998</v>
      </c>
      <c r="M80" s="90">
        <f t="shared" si="45"/>
        <v>3.2253569999999998</v>
      </c>
      <c r="N80" s="90">
        <f t="shared" si="45"/>
        <v>16.658349539999996</v>
      </c>
      <c r="O80" s="90">
        <f t="shared" si="45"/>
        <v>3.7567857</v>
      </c>
      <c r="P80" s="90">
        <f t="shared" si="45"/>
        <v>0</v>
      </c>
      <c r="Q80" s="90">
        <f t="shared" si="45"/>
        <v>-15.399477079999997</v>
      </c>
      <c r="R80" s="2">
        <f t="shared" ref="R80:R82" si="46">H80-U80</f>
        <v>18.826263079999997</v>
      </c>
      <c r="S80" s="2">
        <f t="shared" ref="S80:S82" si="47">R80/U80*100</f>
        <v>218.57419402327628</v>
      </c>
      <c r="T80" s="55" t="s">
        <v>69</v>
      </c>
      <c r="U80" s="41">
        <f t="shared" si="9"/>
        <v>8.6132139999999993</v>
      </c>
      <c r="V80" s="4"/>
    </row>
    <row r="81" spans="1:22" ht="16.2" x14ac:dyDescent="0.3">
      <c r="A81" s="54" t="s">
        <v>95</v>
      </c>
      <c r="B81" s="91" t="s">
        <v>96</v>
      </c>
      <c r="C81" s="89" t="s">
        <v>30</v>
      </c>
      <c r="D81" s="90">
        <f t="shared" ref="D81:Q81" si="48">SUM(D82:D82)</f>
        <v>8.65</v>
      </c>
      <c r="E81" s="90">
        <f t="shared" si="48"/>
        <v>0</v>
      </c>
      <c r="F81" s="90">
        <f t="shared" si="48"/>
        <v>8.65</v>
      </c>
      <c r="G81" s="90">
        <f t="shared" si="48"/>
        <v>8.65</v>
      </c>
      <c r="H81" s="90">
        <f t="shared" si="48"/>
        <v>27.439477079999996</v>
      </c>
      <c r="I81" s="90">
        <f t="shared" si="48"/>
        <v>2.1625000000000001</v>
      </c>
      <c r="J81" s="90">
        <f t="shared" si="48"/>
        <v>3.9750275400000001</v>
      </c>
      <c r="K81" s="90">
        <f t="shared" si="48"/>
        <v>2.1625000000000001</v>
      </c>
      <c r="L81" s="90">
        <f t="shared" si="48"/>
        <v>6.8060999999999998</v>
      </c>
      <c r="M81" s="90">
        <f t="shared" si="48"/>
        <v>2.1625000000000001</v>
      </c>
      <c r="N81" s="90">
        <f t="shared" si="48"/>
        <v>16.658349539999996</v>
      </c>
      <c r="O81" s="90">
        <f t="shared" si="48"/>
        <v>2.1625000000000001</v>
      </c>
      <c r="P81" s="90">
        <f t="shared" si="48"/>
        <v>0</v>
      </c>
      <c r="Q81" s="90">
        <f t="shared" si="48"/>
        <v>-18.789477079999997</v>
      </c>
      <c r="R81" s="2">
        <f t="shared" si="46"/>
        <v>20.951977079999995</v>
      </c>
      <c r="S81" s="2">
        <f t="shared" si="47"/>
        <v>322.95918427745653</v>
      </c>
      <c r="T81" s="90" t="s">
        <v>69</v>
      </c>
      <c r="U81" s="41">
        <f t="shared" si="9"/>
        <v>6.4875000000000007</v>
      </c>
      <c r="V81" s="4"/>
    </row>
    <row r="82" spans="1:22" ht="31.2" x14ac:dyDescent="0.3">
      <c r="A82" s="1" t="s">
        <v>97</v>
      </c>
      <c r="B82" s="5" t="s">
        <v>136</v>
      </c>
      <c r="C82" s="92" t="s">
        <v>137</v>
      </c>
      <c r="D82" s="2">
        <v>8.65</v>
      </c>
      <c r="E82" s="2">
        <v>0</v>
      </c>
      <c r="F82" s="78">
        <f>D82-E82</f>
        <v>8.65</v>
      </c>
      <c r="G82" s="2">
        <f>I82+K82+M82+O82</f>
        <v>8.65</v>
      </c>
      <c r="H82" s="78">
        <f t="shared" ref="H82:H84" si="49">J82+L82+N82+P82</f>
        <v>27.439477079999996</v>
      </c>
      <c r="I82" s="2">
        <v>2.1625000000000001</v>
      </c>
      <c r="J82" s="2">
        <v>3.9750275400000001</v>
      </c>
      <c r="K82" s="2">
        <v>2.1625000000000001</v>
      </c>
      <c r="L82" s="2">
        <v>6.8060999999999998</v>
      </c>
      <c r="M82" s="2">
        <v>2.1625000000000001</v>
      </c>
      <c r="N82" s="7">
        <f>13.83195795*1.2+0.06</f>
        <v>16.658349539999996</v>
      </c>
      <c r="O82" s="2">
        <v>2.1625000000000001</v>
      </c>
      <c r="P82" s="2">
        <v>0</v>
      </c>
      <c r="Q82" s="2">
        <f t="shared" ref="Q82" si="50">F82-H82</f>
        <v>-18.789477079999997</v>
      </c>
      <c r="R82" s="2">
        <f t="shared" si="46"/>
        <v>20.951977079999995</v>
      </c>
      <c r="S82" s="2">
        <f t="shared" si="47"/>
        <v>322.95918427745653</v>
      </c>
      <c r="T82" s="5" t="s">
        <v>138</v>
      </c>
      <c r="U82" s="41">
        <f t="shared" si="9"/>
        <v>6.4875000000000007</v>
      </c>
      <c r="V82" s="4"/>
    </row>
    <row r="83" spans="1:22" ht="16.2" x14ac:dyDescent="0.3">
      <c r="A83" s="54" t="s">
        <v>107</v>
      </c>
      <c r="B83" s="91" t="s">
        <v>108</v>
      </c>
      <c r="C83" s="89" t="s">
        <v>30</v>
      </c>
      <c r="D83" s="2">
        <v>3.39</v>
      </c>
      <c r="E83" s="2">
        <v>0</v>
      </c>
      <c r="F83" s="78">
        <f t="shared" ref="F83:F84" si="51">D83-E83</f>
        <v>3.39</v>
      </c>
      <c r="G83" s="2">
        <f t="shared" ref="G83:G84" si="52">I83+K83+M83+O83</f>
        <v>3.7199996999999998</v>
      </c>
      <c r="H83" s="78">
        <f t="shared" si="49"/>
        <v>0</v>
      </c>
      <c r="I83" s="2">
        <f t="shared" ref="I83:P83" si="53">SUM(I84)</f>
        <v>0</v>
      </c>
      <c r="J83" s="2">
        <f t="shared" si="53"/>
        <v>0</v>
      </c>
      <c r="K83" s="2">
        <f t="shared" si="53"/>
        <v>1.0628569999999999</v>
      </c>
      <c r="L83" s="2">
        <f t="shared" si="53"/>
        <v>0</v>
      </c>
      <c r="M83" s="2">
        <f t="shared" si="53"/>
        <v>1.0628569999999999</v>
      </c>
      <c r="N83" s="2">
        <f t="shared" si="53"/>
        <v>0</v>
      </c>
      <c r="O83" s="2">
        <f t="shared" si="53"/>
        <v>1.5942856999999999</v>
      </c>
      <c r="P83" s="2">
        <f t="shared" si="53"/>
        <v>0</v>
      </c>
      <c r="Q83" s="2">
        <f t="shared" ref="Q83:Q84" si="54">F83-H83</f>
        <v>3.39</v>
      </c>
      <c r="R83" s="2">
        <f t="shared" ref="R83:R84" si="55">H83-U83</f>
        <v>-2.1257139999999999</v>
      </c>
      <c r="S83" s="2">
        <f t="shared" ref="S83:S84" si="56">R83/U83*100</f>
        <v>-100</v>
      </c>
      <c r="T83" s="78" t="s">
        <v>69</v>
      </c>
      <c r="U83" s="41">
        <f t="shared" si="9"/>
        <v>2.1257139999999999</v>
      </c>
      <c r="V83" s="4"/>
    </row>
    <row r="84" spans="1:22" ht="31.2" x14ac:dyDescent="0.3">
      <c r="A84" s="1" t="s">
        <v>109</v>
      </c>
      <c r="B84" s="51" t="s">
        <v>98</v>
      </c>
      <c r="C84" s="33" t="s">
        <v>110</v>
      </c>
      <c r="D84" s="2">
        <v>3.56</v>
      </c>
      <c r="E84" s="2">
        <v>0</v>
      </c>
      <c r="F84" s="78">
        <f t="shared" si="51"/>
        <v>3.56</v>
      </c>
      <c r="G84" s="2">
        <f t="shared" si="52"/>
        <v>3.7199996999999998</v>
      </c>
      <c r="H84" s="2">
        <f t="shared" si="49"/>
        <v>0</v>
      </c>
      <c r="I84" s="2">
        <v>0</v>
      </c>
      <c r="J84" s="2">
        <v>0</v>
      </c>
      <c r="K84" s="2">
        <v>1.0628569999999999</v>
      </c>
      <c r="L84" s="2">
        <v>0</v>
      </c>
      <c r="M84" s="2">
        <v>1.0628569999999999</v>
      </c>
      <c r="N84" s="7">
        <v>0</v>
      </c>
      <c r="O84" s="2">
        <v>1.5942856999999999</v>
      </c>
      <c r="P84" s="2">
        <v>0</v>
      </c>
      <c r="Q84" s="2">
        <f t="shared" si="54"/>
        <v>3.56</v>
      </c>
      <c r="R84" s="2">
        <f t="shared" si="55"/>
        <v>-2.1257139999999999</v>
      </c>
      <c r="S84" s="2">
        <f t="shared" si="56"/>
        <v>-100</v>
      </c>
      <c r="T84" s="5" t="s">
        <v>138</v>
      </c>
      <c r="U84" s="41">
        <f t="shared" si="9"/>
        <v>2.1257139999999999</v>
      </c>
      <c r="V84" s="4"/>
    </row>
    <row r="85" spans="1:22" ht="46.8" x14ac:dyDescent="0.3">
      <c r="A85" s="56" t="s">
        <v>61</v>
      </c>
      <c r="B85" s="57" t="s">
        <v>62</v>
      </c>
      <c r="C85" s="58" t="s">
        <v>30</v>
      </c>
      <c r="D85" s="69" t="s">
        <v>69</v>
      </c>
      <c r="E85" s="69" t="s">
        <v>69</v>
      </c>
      <c r="F85" s="69" t="s">
        <v>69</v>
      </c>
      <c r="G85" s="69" t="s">
        <v>69</v>
      </c>
      <c r="H85" s="69" t="s">
        <v>69</v>
      </c>
      <c r="I85" s="69" t="s">
        <v>69</v>
      </c>
      <c r="J85" s="69" t="s">
        <v>69</v>
      </c>
      <c r="K85" s="69" t="s">
        <v>69</v>
      </c>
      <c r="L85" s="69" t="s">
        <v>69</v>
      </c>
      <c r="M85" s="69" t="s">
        <v>69</v>
      </c>
      <c r="N85" s="69" t="s">
        <v>69</v>
      </c>
      <c r="O85" s="69" t="s">
        <v>69</v>
      </c>
      <c r="P85" s="69" t="s">
        <v>69</v>
      </c>
      <c r="Q85" s="69" t="s">
        <v>69</v>
      </c>
      <c r="R85" s="69" t="s">
        <v>69</v>
      </c>
      <c r="S85" s="69" t="s">
        <v>69</v>
      </c>
      <c r="T85" s="93" t="s">
        <v>69</v>
      </c>
      <c r="U85" s="41" t="e">
        <f t="shared" si="9"/>
        <v>#VALUE!</v>
      </c>
    </row>
    <row r="86" spans="1:22" ht="31.2" x14ac:dyDescent="0.3">
      <c r="A86" s="56" t="s">
        <v>63</v>
      </c>
      <c r="B86" s="74" t="s">
        <v>64</v>
      </c>
      <c r="C86" s="56" t="s">
        <v>30</v>
      </c>
      <c r="D86" s="69">
        <f t="shared" ref="D86:P86" si="57">SUM(D87:D115)</f>
        <v>34.769507287972964</v>
      </c>
      <c r="E86" s="69">
        <f t="shared" si="57"/>
        <v>0.11</v>
      </c>
      <c r="F86" s="69">
        <f t="shared" si="57"/>
        <v>34.659507287972964</v>
      </c>
      <c r="G86" s="69">
        <f t="shared" si="57"/>
        <v>31.21</v>
      </c>
      <c r="H86" s="69">
        <f t="shared" si="57"/>
        <v>29.679126976000006</v>
      </c>
      <c r="I86" s="69">
        <f t="shared" si="57"/>
        <v>0</v>
      </c>
      <c r="J86" s="69">
        <f t="shared" si="57"/>
        <v>2.1455880599999997</v>
      </c>
      <c r="K86" s="69">
        <f t="shared" si="57"/>
        <v>0.85</v>
      </c>
      <c r="L86" s="69">
        <f t="shared" si="57"/>
        <v>10.879999999999999</v>
      </c>
      <c r="M86" s="69">
        <f t="shared" si="57"/>
        <v>8.02</v>
      </c>
      <c r="N86" s="69">
        <f t="shared" si="57"/>
        <v>16.653538916000002</v>
      </c>
      <c r="O86" s="69">
        <f t="shared" si="57"/>
        <v>22.34</v>
      </c>
      <c r="P86" s="69">
        <f t="shared" si="57"/>
        <v>0</v>
      </c>
      <c r="Q86" s="6">
        <f t="shared" ref="Q86:Q93" si="58">F86-H86</f>
        <v>4.9803803119729579</v>
      </c>
      <c r="R86" s="6">
        <f t="shared" si="2"/>
        <v>20.809126976000009</v>
      </c>
      <c r="S86" s="6">
        <f t="shared" si="3"/>
        <v>234.60120604284117</v>
      </c>
      <c r="T86" s="93" t="s">
        <v>69</v>
      </c>
      <c r="U86" s="41">
        <f t="shared" si="9"/>
        <v>8.8699999999999992</v>
      </c>
    </row>
    <row r="87" spans="1:22" ht="62.4" x14ac:dyDescent="0.3">
      <c r="A87" s="1" t="s">
        <v>70</v>
      </c>
      <c r="B87" s="51" t="s">
        <v>189</v>
      </c>
      <c r="C87" s="50" t="s">
        <v>190</v>
      </c>
      <c r="D87" s="55">
        <v>10.835826885702319</v>
      </c>
      <c r="E87" s="78">
        <v>0</v>
      </c>
      <c r="F87" s="78">
        <f t="shared" ref="F87:F93" si="59">D87-E87</f>
        <v>10.835826885702319</v>
      </c>
      <c r="G87" s="78">
        <f t="shared" ref="G87:G93" si="60">I87+K87+M87+O87</f>
        <v>10.84</v>
      </c>
      <c r="H87" s="78">
        <f t="shared" ref="H87:H93" si="61">J87+L87+N87+P87</f>
        <v>0</v>
      </c>
      <c r="I87" s="78">
        <v>0</v>
      </c>
      <c r="J87" s="78">
        <v>0</v>
      </c>
      <c r="K87" s="2">
        <v>0</v>
      </c>
      <c r="L87" s="78">
        <v>0</v>
      </c>
      <c r="M87" s="2">
        <v>0</v>
      </c>
      <c r="N87" s="78">
        <v>0</v>
      </c>
      <c r="O87" s="2">
        <v>10.84</v>
      </c>
      <c r="P87" s="78">
        <v>0</v>
      </c>
      <c r="Q87" s="78">
        <f t="shared" si="58"/>
        <v>10.835826885702319</v>
      </c>
      <c r="R87" s="2">
        <f t="shared" ref="R87:R93" si="62">H87-U87</f>
        <v>0</v>
      </c>
      <c r="S87" s="2" t="e">
        <f t="shared" ref="S87:S93" si="63">R87/U87*100</f>
        <v>#DIV/0!</v>
      </c>
      <c r="T87" s="5" t="s">
        <v>224</v>
      </c>
      <c r="U87" s="41">
        <f t="shared" si="9"/>
        <v>0</v>
      </c>
    </row>
    <row r="88" spans="1:22" ht="62.4" x14ac:dyDescent="0.3">
      <c r="A88" s="1" t="s">
        <v>71</v>
      </c>
      <c r="B88" s="49" t="s">
        <v>191</v>
      </c>
      <c r="C88" s="1" t="s">
        <v>192</v>
      </c>
      <c r="D88" s="55">
        <v>3.1428719214606398</v>
      </c>
      <c r="E88" s="78">
        <v>0</v>
      </c>
      <c r="F88" s="78">
        <f t="shared" si="59"/>
        <v>3.1428719214606398</v>
      </c>
      <c r="G88" s="78">
        <f t="shared" si="60"/>
        <v>3.14</v>
      </c>
      <c r="H88" s="78">
        <f t="shared" si="61"/>
        <v>0</v>
      </c>
      <c r="I88" s="78">
        <v>0</v>
      </c>
      <c r="J88" s="78">
        <v>0</v>
      </c>
      <c r="K88" s="2">
        <v>0</v>
      </c>
      <c r="L88" s="78">
        <v>0</v>
      </c>
      <c r="M88" s="2">
        <v>0</v>
      </c>
      <c r="N88" s="78">
        <v>0</v>
      </c>
      <c r="O88" s="2">
        <v>3.14</v>
      </c>
      <c r="P88" s="78">
        <v>0</v>
      </c>
      <c r="Q88" s="78">
        <f t="shared" si="58"/>
        <v>3.1428719214606398</v>
      </c>
      <c r="R88" s="2">
        <f t="shared" si="62"/>
        <v>0</v>
      </c>
      <c r="S88" s="2" t="e">
        <f t="shared" si="63"/>
        <v>#DIV/0!</v>
      </c>
      <c r="T88" s="5" t="s">
        <v>225</v>
      </c>
      <c r="U88" s="41">
        <f t="shared" si="9"/>
        <v>0</v>
      </c>
    </row>
    <row r="89" spans="1:22" ht="62.4" x14ac:dyDescent="0.3">
      <c r="A89" s="1" t="s">
        <v>72</v>
      </c>
      <c r="B89" s="51" t="s">
        <v>99</v>
      </c>
      <c r="C89" s="53" t="s">
        <v>100</v>
      </c>
      <c r="D89" s="83">
        <v>0.85</v>
      </c>
      <c r="E89" s="78">
        <v>0</v>
      </c>
      <c r="F89" s="78">
        <f t="shared" si="59"/>
        <v>0.85</v>
      </c>
      <c r="G89" s="78">
        <f t="shared" si="60"/>
        <v>0.85</v>
      </c>
      <c r="H89" s="78">
        <f t="shared" si="61"/>
        <v>0</v>
      </c>
      <c r="I89" s="78">
        <v>0</v>
      </c>
      <c r="J89" s="78">
        <v>0</v>
      </c>
      <c r="K89" s="2">
        <v>0.85</v>
      </c>
      <c r="L89" s="78">
        <v>0</v>
      </c>
      <c r="M89" s="2">
        <v>0</v>
      </c>
      <c r="N89" s="78">
        <v>0</v>
      </c>
      <c r="O89" s="2">
        <v>0</v>
      </c>
      <c r="P89" s="78">
        <v>0</v>
      </c>
      <c r="Q89" s="78">
        <f t="shared" si="58"/>
        <v>0.85</v>
      </c>
      <c r="R89" s="2">
        <f t="shared" si="62"/>
        <v>-0.85</v>
      </c>
      <c r="S89" s="2">
        <f t="shared" si="63"/>
        <v>-100</v>
      </c>
      <c r="T89" s="5" t="s">
        <v>226</v>
      </c>
      <c r="U89" s="41">
        <f t="shared" si="9"/>
        <v>0.85</v>
      </c>
    </row>
    <row r="90" spans="1:22" ht="87.6" customHeight="1" x14ac:dyDescent="0.3">
      <c r="A90" s="1" t="s">
        <v>73</v>
      </c>
      <c r="B90" s="51" t="s">
        <v>122</v>
      </c>
      <c r="C90" s="53" t="s">
        <v>123</v>
      </c>
      <c r="D90" s="83">
        <v>3.81</v>
      </c>
      <c r="E90" s="78">
        <v>0</v>
      </c>
      <c r="F90" s="78">
        <f t="shared" si="59"/>
        <v>3.81</v>
      </c>
      <c r="G90" s="78">
        <f t="shared" ref="G90:G91" si="64">I90+K90+M90+O90</f>
        <v>3.81</v>
      </c>
      <c r="H90" s="78">
        <f t="shared" ref="H90:H91" si="65">J90+L90+N90+P90</f>
        <v>0</v>
      </c>
      <c r="I90" s="78">
        <v>0</v>
      </c>
      <c r="J90" s="78">
        <v>0</v>
      </c>
      <c r="K90" s="2">
        <v>0</v>
      </c>
      <c r="L90" s="78">
        <v>0</v>
      </c>
      <c r="M90" s="2">
        <v>3.81</v>
      </c>
      <c r="N90" s="78">
        <v>0</v>
      </c>
      <c r="O90" s="2">
        <v>0</v>
      </c>
      <c r="P90" s="78">
        <v>0</v>
      </c>
      <c r="Q90" s="78">
        <f t="shared" ref="Q90:Q91" si="66">F90-H90</f>
        <v>3.81</v>
      </c>
      <c r="R90" s="2">
        <f t="shared" ref="R90:R91" si="67">H90-U90</f>
        <v>-3.81</v>
      </c>
      <c r="S90" s="2">
        <f t="shared" ref="S90:S91" si="68">R90/U90*100</f>
        <v>-100</v>
      </c>
      <c r="T90" s="5" t="s">
        <v>226</v>
      </c>
      <c r="U90" s="41">
        <f t="shared" si="9"/>
        <v>3.81</v>
      </c>
    </row>
    <row r="91" spans="1:22" ht="64.8" customHeight="1" x14ac:dyDescent="0.3">
      <c r="A91" s="1" t="s">
        <v>74</v>
      </c>
      <c r="B91" s="86" t="s">
        <v>193</v>
      </c>
      <c r="C91" s="53" t="s">
        <v>194</v>
      </c>
      <c r="D91" s="55">
        <v>5.34</v>
      </c>
      <c r="E91" s="78">
        <v>0</v>
      </c>
      <c r="F91" s="78">
        <f t="shared" si="59"/>
        <v>5.34</v>
      </c>
      <c r="G91" s="78">
        <f t="shared" si="64"/>
        <v>5.34</v>
      </c>
      <c r="H91" s="78">
        <f t="shared" si="65"/>
        <v>0</v>
      </c>
      <c r="I91" s="78">
        <v>0</v>
      </c>
      <c r="J91" s="78">
        <v>0</v>
      </c>
      <c r="K91" s="2">
        <v>0</v>
      </c>
      <c r="L91" s="78">
        <v>0</v>
      </c>
      <c r="M91" s="2">
        <v>0</v>
      </c>
      <c r="N91" s="78">
        <v>0</v>
      </c>
      <c r="O91" s="2">
        <v>5.34</v>
      </c>
      <c r="P91" s="78">
        <v>0</v>
      </c>
      <c r="Q91" s="2">
        <f t="shared" si="66"/>
        <v>5.34</v>
      </c>
      <c r="R91" s="2">
        <f t="shared" si="67"/>
        <v>0</v>
      </c>
      <c r="S91" s="2" t="e">
        <f t="shared" si="68"/>
        <v>#DIV/0!</v>
      </c>
      <c r="T91" s="48" t="s">
        <v>227</v>
      </c>
      <c r="U91" s="41">
        <f t="shared" ref="U91:U122" si="69">I91+K91+M91</f>
        <v>0</v>
      </c>
    </row>
    <row r="92" spans="1:22" ht="31.2" x14ac:dyDescent="0.3">
      <c r="A92" s="1" t="s">
        <v>75</v>
      </c>
      <c r="B92" s="51" t="s">
        <v>195</v>
      </c>
      <c r="C92" s="5" t="s">
        <v>196</v>
      </c>
      <c r="D92" s="55">
        <v>3.0187284808100001</v>
      </c>
      <c r="E92" s="78">
        <v>0</v>
      </c>
      <c r="F92" s="78">
        <f t="shared" si="59"/>
        <v>3.0187284808100001</v>
      </c>
      <c r="G92" s="78">
        <f t="shared" si="60"/>
        <v>3.02</v>
      </c>
      <c r="H92" s="78">
        <f t="shared" si="61"/>
        <v>0</v>
      </c>
      <c r="I92" s="78">
        <v>0</v>
      </c>
      <c r="J92" s="78">
        <v>0</v>
      </c>
      <c r="K92" s="2">
        <v>0</v>
      </c>
      <c r="L92" s="78">
        <v>0</v>
      </c>
      <c r="M92" s="2">
        <v>0</v>
      </c>
      <c r="N92" s="78">
        <v>0</v>
      </c>
      <c r="O92" s="2">
        <v>3.02</v>
      </c>
      <c r="P92" s="78">
        <v>0</v>
      </c>
      <c r="Q92" s="78">
        <f t="shared" si="58"/>
        <v>3.0187284808100001</v>
      </c>
      <c r="R92" s="2">
        <f t="shared" si="62"/>
        <v>0</v>
      </c>
      <c r="S92" s="2" t="e">
        <f t="shared" si="63"/>
        <v>#DIV/0!</v>
      </c>
      <c r="T92" s="5" t="s">
        <v>216</v>
      </c>
      <c r="U92" s="41">
        <f t="shared" si="69"/>
        <v>0</v>
      </c>
    </row>
    <row r="93" spans="1:22" ht="31.2" x14ac:dyDescent="0.3">
      <c r="A93" s="1" t="s">
        <v>76</v>
      </c>
      <c r="B93" s="51" t="s">
        <v>197</v>
      </c>
      <c r="C93" s="33" t="s">
        <v>198</v>
      </c>
      <c r="D93" s="55">
        <v>2.6074999999999999</v>
      </c>
      <c r="E93" s="78">
        <v>0</v>
      </c>
      <c r="F93" s="78">
        <f t="shared" si="59"/>
        <v>2.6074999999999999</v>
      </c>
      <c r="G93" s="78">
        <f t="shared" si="60"/>
        <v>2.61</v>
      </c>
      <c r="H93" s="78">
        <f t="shared" si="61"/>
        <v>0</v>
      </c>
      <c r="I93" s="78">
        <v>0</v>
      </c>
      <c r="J93" s="78">
        <v>0</v>
      </c>
      <c r="K93" s="2">
        <v>0</v>
      </c>
      <c r="L93" s="78">
        <v>0</v>
      </c>
      <c r="M93" s="2">
        <v>2.61</v>
      </c>
      <c r="N93" s="78">
        <v>0</v>
      </c>
      <c r="O93" s="2">
        <v>0</v>
      </c>
      <c r="P93" s="78">
        <v>0</v>
      </c>
      <c r="Q93" s="78">
        <f t="shared" si="58"/>
        <v>2.6074999999999999</v>
      </c>
      <c r="R93" s="2">
        <f t="shared" si="62"/>
        <v>-2.61</v>
      </c>
      <c r="S93" s="2">
        <f t="shared" si="63"/>
        <v>-100</v>
      </c>
      <c r="T93" s="5" t="s">
        <v>216</v>
      </c>
      <c r="U93" s="41">
        <f t="shared" si="69"/>
        <v>2.61</v>
      </c>
    </row>
    <row r="94" spans="1:22" ht="78" x14ac:dyDescent="0.3">
      <c r="A94" s="1" t="s">
        <v>77</v>
      </c>
      <c r="B94" s="51" t="s">
        <v>199</v>
      </c>
      <c r="C94" s="1" t="s">
        <v>103</v>
      </c>
      <c r="D94" s="83">
        <v>1.71</v>
      </c>
      <c r="E94" s="78">
        <v>0.11</v>
      </c>
      <c r="F94" s="78">
        <f t="shared" ref="F94" si="70">D94-E94</f>
        <v>1.5999999999999999</v>
      </c>
      <c r="G94" s="78">
        <f t="shared" ref="G94" si="71">I94+K94+M94+O94</f>
        <v>1.6</v>
      </c>
      <c r="H94" s="78">
        <f t="shared" ref="H94:H115" si="72">J94+L94+N94+P94</f>
        <v>0</v>
      </c>
      <c r="I94" s="78">
        <v>0</v>
      </c>
      <c r="J94" s="78">
        <v>0</v>
      </c>
      <c r="K94" s="2">
        <v>0</v>
      </c>
      <c r="L94" s="78">
        <v>0</v>
      </c>
      <c r="M94" s="2">
        <v>1.6</v>
      </c>
      <c r="N94" s="78">
        <v>0</v>
      </c>
      <c r="O94" s="2">
        <v>0</v>
      </c>
      <c r="P94" s="78">
        <v>0</v>
      </c>
      <c r="Q94" s="78">
        <f t="shared" ref="Q94" si="73">F94-H94</f>
        <v>1.5999999999999999</v>
      </c>
      <c r="R94" s="2">
        <f t="shared" ref="R94" si="74">H94-U94</f>
        <v>-1.6</v>
      </c>
      <c r="S94" s="2">
        <f t="shared" ref="S94" si="75">R94/U94*100</f>
        <v>-100</v>
      </c>
      <c r="T94" s="5" t="s">
        <v>228</v>
      </c>
      <c r="U94" s="41">
        <f t="shared" si="69"/>
        <v>1.6</v>
      </c>
    </row>
    <row r="95" spans="1:22" s="11" customFormat="1" ht="62.4" x14ac:dyDescent="0.3">
      <c r="A95" s="1" t="s">
        <v>253</v>
      </c>
      <c r="B95" s="50" t="s">
        <v>395</v>
      </c>
      <c r="C95" s="53" t="s">
        <v>347</v>
      </c>
      <c r="D95" s="2">
        <v>3.45458</v>
      </c>
      <c r="E95" s="6">
        <v>0</v>
      </c>
      <c r="F95" s="2">
        <v>3.45458</v>
      </c>
      <c r="G95" s="36" t="s">
        <v>69</v>
      </c>
      <c r="H95" s="2">
        <f t="shared" si="72"/>
        <v>1</v>
      </c>
      <c r="I95" s="36" t="s">
        <v>69</v>
      </c>
      <c r="J95" s="78">
        <v>0</v>
      </c>
      <c r="K95" s="36" t="s">
        <v>69</v>
      </c>
      <c r="L95" s="78">
        <v>0</v>
      </c>
      <c r="M95" s="36" t="s">
        <v>69</v>
      </c>
      <c r="N95" s="78">
        <v>1</v>
      </c>
      <c r="O95" s="36" t="s">
        <v>69</v>
      </c>
      <c r="P95" s="78">
        <v>0</v>
      </c>
      <c r="Q95" s="36" t="s">
        <v>69</v>
      </c>
      <c r="R95" s="36" t="s">
        <v>69</v>
      </c>
      <c r="S95" s="36" t="s">
        <v>69</v>
      </c>
      <c r="T95" s="5" t="s">
        <v>349</v>
      </c>
      <c r="U95" s="41" t="e">
        <f t="shared" si="69"/>
        <v>#VALUE!</v>
      </c>
    </row>
    <row r="96" spans="1:22" ht="46.8" x14ac:dyDescent="0.3">
      <c r="A96" s="1" t="s">
        <v>267</v>
      </c>
      <c r="B96" s="51" t="s">
        <v>361</v>
      </c>
      <c r="C96" s="33" t="s">
        <v>360</v>
      </c>
      <c r="D96" s="36" t="s">
        <v>69</v>
      </c>
      <c r="E96" s="78">
        <v>0</v>
      </c>
      <c r="F96" s="36" t="s">
        <v>69</v>
      </c>
      <c r="G96" s="36" t="s">
        <v>69</v>
      </c>
      <c r="H96" s="78">
        <f t="shared" ref="H96:H103" si="76">J96+L96+N96+P96</f>
        <v>0.31599999599999995</v>
      </c>
      <c r="I96" s="36" t="s">
        <v>69</v>
      </c>
      <c r="J96" s="78">
        <v>0</v>
      </c>
      <c r="K96" s="36" t="s">
        <v>69</v>
      </c>
      <c r="L96" s="78">
        <v>0</v>
      </c>
      <c r="M96" s="36" t="s">
        <v>69</v>
      </c>
      <c r="N96" s="78">
        <f>0.26333333*1.2</f>
        <v>0.31599999599999995</v>
      </c>
      <c r="O96" s="36" t="s">
        <v>69</v>
      </c>
      <c r="P96" s="78">
        <v>0</v>
      </c>
      <c r="Q96" s="36" t="s">
        <v>69</v>
      </c>
      <c r="R96" s="36" t="s">
        <v>69</v>
      </c>
      <c r="S96" s="36" t="s">
        <v>69</v>
      </c>
      <c r="T96" s="5" t="s">
        <v>388</v>
      </c>
      <c r="U96" s="41" t="e">
        <f t="shared" si="69"/>
        <v>#VALUE!</v>
      </c>
    </row>
    <row r="97" spans="1:21" ht="62.4" x14ac:dyDescent="0.3">
      <c r="A97" s="1" t="s">
        <v>268</v>
      </c>
      <c r="B97" s="94" t="s">
        <v>363</v>
      </c>
      <c r="C97" s="53" t="s">
        <v>362</v>
      </c>
      <c r="D97" s="36" t="s">
        <v>69</v>
      </c>
      <c r="E97" s="78">
        <v>0</v>
      </c>
      <c r="F97" s="36" t="s">
        <v>69</v>
      </c>
      <c r="G97" s="36" t="s">
        <v>69</v>
      </c>
      <c r="H97" s="78">
        <f t="shared" si="76"/>
        <v>0.5</v>
      </c>
      <c r="I97" s="36" t="s">
        <v>69</v>
      </c>
      <c r="J97" s="78">
        <v>0</v>
      </c>
      <c r="K97" s="36" t="s">
        <v>69</v>
      </c>
      <c r="L97" s="78">
        <v>0</v>
      </c>
      <c r="M97" s="36" t="s">
        <v>69</v>
      </c>
      <c r="N97" s="78">
        <v>0.5</v>
      </c>
      <c r="O97" s="36" t="s">
        <v>69</v>
      </c>
      <c r="P97" s="78">
        <v>0</v>
      </c>
      <c r="Q97" s="36" t="s">
        <v>69</v>
      </c>
      <c r="R97" s="36" t="s">
        <v>69</v>
      </c>
      <c r="S97" s="36" t="s">
        <v>69</v>
      </c>
      <c r="T97" s="5" t="s">
        <v>389</v>
      </c>
      <c r="U97" s="41" t="e">
        <f t="shared" si="69"/>
        <v>#VALUE!</v>
      </c>
    </row>
    <row r="98" spans="1:21" ht="46.8" x14ac:dyDescent="0.3">
      <c r="A98" s="1" t="s">
        <v>269</v>
      </c>
      <c r="B98" s="50" t="s">
        <v>365</v>
      </c>
      <c r="C98" s="53" t="s">
        <v>364</v>
      </c>
      <c r="D98" s="36" t="s">
        <v>69</v>
      </c>
      <c r="E98" s="78">
        <v>0</v>
      </c>
      <c r="F98" s="36" t="s">
        <v>69</v>
      </c>
      <c r="G98" s="36" t="s">
        <v>69</v>
      </c>
      <c r="H98" s="78">
        <f t="shared" si="76"/>
        <v>1.2209246760000001</v>
      </c>
      <c r="I98" s="36" t="s">
        <v>69</v>
      </c>
      <c r="J98" s="78">
        <v>0</v>
      </c>
      <c r="K98" s="36" t="s">
        <v>69</v>
      </c>
      <c r="L98" s="78">
        <v>0</v>
      </c>
      <c r="M98" s="36" t="s">
        <v>69</v>
      </c>
      <c r="N98" s="78">
        <f>1.01743723*1.2</f>
        <v>1.2209246760000001</v>
      </c>
      <c r="O98" s="36" t="s">
        <v>69</v>
      </c>
      <c r="P98" s="78">
        <v>0</v>
      </c>
      <c r="Q98" s="36" t="s">
        <v>69</v>
      </c>
      <c r="R98" s="36" t="s">
        <v>69</v>
      </c>
      <c r="S98" s="36" t="s">
        <v>69</v>
      </c>
      <c r="T98" s="5" t="s">
        <v>390</v>
      </c>
      <c r="U98" s="41" t="e">
        <f t="shared" si="69"/>
        <v>#VALUE!</v>
      </c>
    </row>
    <row r="99" spans="1:21" ht="31.2" x14ac:dyDescent="0.3">
      <c r="A99" s="1" t="s">
        <v>270</v>
      </c>
      <c r="B99" s="50" t="s">
        <v>367</v>
      </c>
      <c r="C99" s="53" t="s">
        <v>366</v>
      </c>
      <c r="D99" s="36" t="s">
        <v>69</v>
      </c>
      <c r="E99" s="78">
        <v>0</v>
      </c>
      <c r="F99" s="36" t="s">
        <v>69</v>
      </c>
      <c r="G99" s="36" t="s">
        <v>69</v>
      </c>
      <c r="H99" s="78">
        <f t="shared" si="76"/>
        <v>0.45458167199999999</v>
      </c>
      <c r="I99" s="36" t="s">
        <v>69</v>
      </c>
      <c r="J99" s="78">
        <v>0</v>
      </c>
      <c r="K99" s="36" t="s">
        <v>69</v>
      </c>
      <c r="L99" s="78">
        <v>0</v>
      </c>
      <c r="M99" s="36" t="s">
        <v>69</v>
      </c>
      <c r="N99" s="78">
        <f>0.37881806*1.2</f>
        <v>0.45458167199999999</v>
      </c>
      <c r="O99" s="36" t="s">
        <v>69</v>
      </c>
      <c r="P99" s="78">
        <v>0</v>
      </c>
      <c r="Q99" s="36" t="s">
        <v>69</v>
      </c>
      <c r="R99" s="36" t="s">
        <v>69</v>
      </c>
      <c r="S99" s="36" t="s">
        <v>69</v>
      </c>
      <c r="T99" s="5" t="s">
        <v>373</v>
      </c>
      <c r="U99" s="41" t="e">
        <f t="shared" si="69"/>
        <v>#VALUE!</v>
      </c>
    </row>
    <row r="100" spans="1:21" ht="31.2" x14ac:dyDescent="0.3">
      <c r="A100" s="1" t="s">
        <v>271</v>
      </c>
      <c r="B100" s="50" t="s">
        <v>369</v>
      </c>
      <c r="C100" s="53" t="s">
        <v>368</v>
      </c>
      <c r="D100" s="36" t="s">
        <v>69</v>
      </c>
      <c r="E100" s="78">
        <v>0</v>
      </c>
      <c r="F100" s="36" t="s">
        <v>69</v>
      </c>
      <c r="G100" s="36" t="s">
        <v>69</v>
      </c>
      <c r="H100" s="78">
        <f t="shared" si="76"/>
        <v>0.54568640400000001</v>
      </c>
      <c r="I100" s="36" t="s">
        <v>69</v>
      </c>
      <c r="J100" s="78">
        <v>0</v>
      </c>
      <c r="K100" s="36" t="s">
        <v>69</v>
      </c>
      <c r="L100" s="78">
        <v>0</v>
      </c>
      <c r="M100" s="36" t="s">
        <v>69</v>
      </c>
      <c r="N100" s="78">
        <f>0.45473867*1.2</f>
        <v>0.54568640400000001</v>
      </c>
      <c r="O100" s="36" t="s">
        <v>69</v>
      </c>
      <c r="P100" s="78">
        <v>0</v>
      </c>
      <c r="Q100" s="36" t="s">
        <v>69</v>
      </c>
      <c r="R100" s="36" t="s">
        <v>69</v>
      </c>
      <c r="S100" s="36" t="s">
        <v>69</v>
      </c>
      <c r="T100" s="5" t="s">
        <v>374</v>
      </c>
      <c r="U100" s="41" t="e">
        <f t="shared" si="69"/>
        <v>#VALUE!</v>
      </c>
    </row>
    <row r="101" spans="1:21" ht="31.2" x14ac:dyDescent="0.3">
      <c r="A101" s="1" t="s">
        <v>311</v>
      </c>
      <c r="B101" s="50" t="s">
        <v>371</v>
      </c>
      <c r="C101" s="53" t="s">
        <v>370</v>
      </c>
      <c r="D101" s="36" t="s">
        <v>69</v>
      </c>
      <c r="E101" s="78">
        <v>0</v>
      </c>
      <c r="F101" s="36" t="s">
        <v>69</v>
      </c>
      <c r="G101" s="36" t="s">
        <v>69</v>
      </c>
      <c r="H101" s="78">
        <f t="shared" si="76"/>
        <v>0.34583180399999996</v>
      </c>
      <c r="I101" s="36" t="s">
        <v>69</v>
      </c>
      <c r="J101" s="78">
        <v>0</v>
      </c>
      <c r="K101" s="36" t="s">
        <v>69</v>
      </c>
      <c r="L101" s="78">
        <v>0</v>
      </c>
      <c r="M101" s="36" t="s">
        <v>69</v>
      </c>
      <c r="N101" s="78">
        <f>0.28819317*1.2</f>
        <v>0.34583180399999996</v>
      </c>
      <c r="O101" s="36" t="s">
        <v>69</v>
      </c>
      <c r="P101" s="78">
        <v>0</v>
      </c>
      <c r="Q101" s="36" t="s">
        <v>69</v>
      </c>
      <c r="R101" s="36" t="s">
        <v>69</v>
      </c>
      <c r="S101" s="36" t="s">
        <v>69</v>
      </c>
      <c r="T101" s="5" t="s">
        <v>375</v>
      </c>
      <c r="U101" s="41" t="e">
        <f t="shared" si="69"/>
        <v>#VALUE!</v>
      </c>
    </row>
    <row r="102" spans="1:21" ht="75.599999999999994" customHeight="1" x14ac:dyDescent="0.3">
      <c r="A102" s="1" t="s">
        <v>312</v>
      </c>
      <c r="B102" s="50" t="s">
        <v>397</v>
      </c>
      <c r="C102" s="53" t="s">
        <v>372</v>
      </c>
      <c r="D102" s="36" t="s">
        <v>69</v>
      </c>
      <c r="E102" s="78">
        <v>0</v>
      </c>
      <c r="F102" s="36" t="s">
        <v>69</v>
      </c>
      <c r="G102" s="36" t="s">
        <v>69</v>
      </c>
      <c r="H102" s="78">
        <f t="shared" si="76"/>
        <v>2.25</v>
      </c>
      <c r="I102" s="36" t="s">
        <v>69</v>
      </c>
      <c r="J102" s="78">
        <v>0</v>
      </c>
      <c r="K102" s="36" t="s">
        <v>69</v>
      </c>
      <c r="L102" s="78">
        <v>0</v>
      </c>
      <c r="M102" s="36" t="s">
        <v>69</v>
      </c>
      <c r="N102" s="78">
        <f>1.875*1.2</f>
        <v>2.25</v>
      </c>
      <c r="O102" s="36" t="s">
        <v>69</v>
      </c>
      <c r="P102" s="78">
        <v>0</v>
      </c>
      <c r="Q102" s="36" t="s">
        <v>69</v>
      </c>
      <c r="R102" s="36" t="s">
        <v>69</v>
      </c>
      <c r="S102" s="36" t="s">
        <v>69</v>
      </c>
      <c r="T102" s="5" t="s">
        <v>376</v>
      </c>
      <c r="U102" s="41" t="e">
        <f t="shared" si="69"/>
        <v>#VALUE!</v>
      </c>
    </row>
    <row r="103" spans="1:21" ht="62.4" x14ac:dyDescent="0.3">
      <c r="A103" s="1" t="s">
        <v>313</v>
      </c>
      <c r="B103" s="49" t="s">
        <v>378</v>
      </c>
      <c r="C103" s="95" t="s">
        <v>377</v>
      </c>
      <c r="D103" s="36" t="s">
        <v>69</v>
      </c>
      <c r="E103" s="78">
        <v>0</v>
      </c>
      <c r="F103" s="36" t="s">
        <v>69</v>
      </c>
      <c r="G103" s="36" t="s">
        <v>69</v>
      </c>
      <c r="H103" s="78">
        <f t="shared" si="76"/>
        <v>3.8880836639999998</v>
      </c>
      <c r="I103" s="36" t="s">
        <v>69</v>
      </c>
      <c r="J103" s="78">
        <v>0</v>
      </c>
      <c r="K103" s="36" t="s">
        <v>69</v>
      </c>
      <c r="L103" s="78">
        <v>0</v>
      </c>
      <c r="M103" s="36" t="s">
        <v>69</v>
      </c>
      <c r="N103" s="78">
        <f>3.24006972*1.2</f>
        <v>3.8880836639999998</v>
      </c>
      <c r="O103" s="36" t="s">
        <v>69</v>
      </c>
      <c r="P103" s="78">
        <v>0</v>
      </c>
      <c r="Q103" s="36" t="s">
        <v>69</v>
      </c>
      <c r="R103" s="36" t="s">
        <v>69</v>
      </c>
      <c r="S103" s="36" t="s">
        <v>69</v>
      </c>
      <c r="T103" s="5" t="s">
        <v>379</v>
      </c>
      <c r="U103" s="41" t="e">
        <f t="shared" si="69"/>
        <v>#VALUE!</v>
      </c>
    </row>
    <row r="104" spans="1:21" ht="62.4" x14ac:dyDescent="0.3">
      <c r="A104" s="1" t="s">
        <v>314</v>
      </c>
      <c r="B104" s="51" t="s">
        <v>299</v>
      </c>
      <c r="C104" s="33" t="s">
        <v>300</v>
      </c>
      <c r="D104" s="36" t="s">
        <v>69</v>
      </c>
      <c r="E104" s="78">
        <v>0</v>
      </c>
      <c r="F104" s="36" t="s">
        <v>69</v>
      </c>
      <c r="G104" s="36" t="s">
        <v>69</v>
      </c>
      <c r="H104" s="2">
        <f t="shared" si="72"/>
        <v>4.32</v>
      </c>
      <c r="I104" s="36" t="s">
        <v>69</v>
      </c>
      <c r="J104" s="2">
        <v>0</v>
      </c>
      <c r="K104" s="36" t="s">
        <v>69</v>
      </c>
      <c r="L104" s="78">
        <v>4.32</v>
      </c>
      <c r="M104" s="36" t="s">
        <v>69</v>
      </c>
      <c r="N104" s="78">
        <v>0</v>
      </c>
      <c r="O104" s="36" t="s">
        <v>69</v>
      </c>
      <c r="P104" s="78">
        <v>0</v>
      </c>
      <c r="Q104" s="36" t="s">
        <v>69</v>
      </c>
      <c r="R104" s="36" t="s">
        <v>69</v>
      </c>
      <c r="S104" s="36" t="s">
        <v>69</v>
      </c>
      <c r="T104" s="5" t="s">
        <v>327</v>
      </c>
      <c r="U104" s="41" t="e">
        <f t="shared" si="69"/>
        <v>#VALUE!</v>
      </c>
    </row>
    <row r="105" spans="1:21" ht="124.8" x14ac:dyDescent="0.3">
      <c r="A105" s="1" t="s">
        <v>315</v>
      </c>
      <c r="B105" s="51" t="s">
        <v>301</v>
      </c>
      <c r="C105" s="33" t="s">
        <v>302</v>
      </c>
      <c r="D105" s="36" t="s">
        <v>69</v>
      </c>
      <c r="E105" s="78">
        <v>0</v>
      </c>
      <c r="F105" s="36" t="s">
        <v>69</v>
      </c>
      <c r="G105" s="36" t="s">
        <v>69</v>
      </c>
      <c r="H105" s="2">
        <f t="shared" ref="H105:H109" si="77">J105+L105+N105+P105</f>
        <v>3.38</v>
      </c>
      <c r="I105" s="36" t="s">
        <v>69</v>
      </c>
      <c r="J105" s="2">
        <v>0</v>
      </c>
      <c r="K105" s="36" t="s">
        <v>69</v>
      </c>
      <c r="L105" s="78">
        <v>2.88</v>
      </c>
      <c r="M105" s="36" t="s">
        <v>69</v>
      </c>
      <c r="N105" s="78">
        <f>0.5</f>
        <v>0.5</v>
      </c>
      <c r="O105" s="36" t="s">
        <v>69</v>
      </c>
      <c r="P105" s="78">
        <v>0</v>
      </c>
      <c r="Q105" s="36" t="s">
        <v>69</v>
      </c>
      <c r="R105" s="36" t="s">
        <v>69</v>
      </c>
      <c r="S105" s="36" t="s">
        <v>69</v>
      </c>
      <c r="T105" s="5" t="s">
        <v>328</v>
      </c>
      <c r="U105" s="41" t="e">
        <f t="shared" si="69"/>
        <v>#VALUE!</v>
      </c>
    </row>
    <row r="106" spans="1:21" ht="46.8" x14ac:dyDescent="0.3">
      <c r="A106" s="1" t="s">
        <v>316</v>
      </c>
      <c r="B106" s="59" t="s">
        <v>303</v>
      </c>
      <c r="C106" s="60" t="s">
        <v>304</v>
      </c>
      <c r="D106" s="36" t="s">
        <v>69</v>
      </c>
      <c r="E106" s="78">
        <v>0</v>
      </c>
      <c r="F106" s="36" t="s">
        <v>69</v>
      </c>
      <c r="G106" s="36" t="s">
        <v>69</v>
      </c>
      <c r="H106" s="2">
        <f t="shared" si="77"/>
        <v>2.9452837079999998</v>
      </c>
      <c r="I106" s="36" t="s">
        <v>69</v>
      </c>
      <c r="J106" s="2">
        <v>0</v>
      </c>
      <c r="K106" s="36" t="s">
        <v>69</v>
      </c>
      <c r="L106" s="78">
        <v>0.72</v>
      </c>
      <c r="M106" s="36" t="s">
        <v>69</v>
      </c>
      <c r="N106" s="78">
        <f>1.85440309*1.2</f>
        <v>2.2252837079999996</v>
      </c>
      <c r="O106" s="36" t="s">
        <v>69</v>
      </c>
      <c r="P106" s="78">
        <v>0</v>
      </c>
      <c r="Q106" s="36" t="s">
        <v>69</v>
      </c>
      <c r="R106" s="36" t="s">
        <v>69</v>
      </c>
      <c r="S106" s="36" t="s">
        <v>69</v>
      </c>
      <c r="T106" s="5" t="s">
        <v>329</v>
      </c>
      <c r="U106" s="41" t="e">
        <f t="shared" si="69"/>
        <v>#VALUE!</v>
      </c>
    </row>
    <row r="107" spans="1:21" ht="62.4" x14ac:dyDescent="0.3">
      <c r="A107" s="1" t="s">
        <v>380</v>
      </c>
      <c r="B107" s="94" t="s">
        <v>305</v>
      </c>
      <c r="C107" s="1" t="s">
        <v>306</v>
      </c>
      <c r="D107" s="36" t="s">
        <v>69</v>
      </c>
      <c r="E107" s="78">
        <v>0</v>
      </c>
      <c r="F107" s="36" t="s">
        <v>69</v>
      </c>
      <c r="G107" s="36" t="s">
        <v>69</v>
      </c>
      <c r="H107" s="2">
        <f t="shared" si="77"/>
        <v>0.17</v>
      </c>
      <c r="I107" s="36" t="s">
        <v>69</v>
      </c>
      <c r="J107" s="2">
        <v>0</v>
      </c>
      <c r="K107" s="36" t="s">
        <v>69</v>
      </c>
      <c r="L107" s="78">
        <v>0.17</v>
      </c>
      <c r="M107" s="36" t="s">
        <v>69</v>
      </c>
      <c r="N107" s="78">
        <v>0</v>
      </c>
      <c r="O107" s="36" t="s">
        <v>69</v>
      </c>
      <c r="P107" s="78">
        <v>0</v>
      </c>
      <c r="Q107" s="36" t="s">
        <v>69</v>
      </c>
      <c r="R107" s="36" t="s">
        <v>69</v>
      </c>
      <c r="S107" s="36" t="s">
        <v>69</v>
      </c>
      <c r="T107" s="5" t="s">
        <v>330</v>
      </c>
      <c r="U107" s="41" t="e">
        <f t="shared" si="69"/>
        <v>#VALUE!</v>
      </c>
    </row>
    <row r="108" spans="1:21" ht="46.8" x14ac:dyDescent="0.3">
      <c r="A108" s="1" t="s">
        <v>381</v>
      </c>
      <c r="B108" s="50" t="s">
        <v>307</v>
      </c>
      <c r="C108" s="53" t="s">
        <v>308</v>
      </c>
      <c r="D108" s="36" t="s">
        <v>69</v>
      </c>
      <c r="E108" s="78">
        <v>0</v>
      </c>
      <c r="F108" s="36" t="s">
        <v>69</v>
      </c>
      <c r="G108" s="36" t="s">
        <v>69</v>
      </c>
      <c r="H108" s="2">
        <f t="shared" si="77"/>
        <v>2.61</v>
      </c>
      <c r="I108" s="36" t="s">
        <v>69</v>
      </c>
      <c r="J108" s="2">
        <v>0</v>
      </c>
      <c r="K108" s="36" t="s">
        <v>69</v>
      </c>
      <c r="L108" s="78">
        <v>2.61</v>
      </c>
      <c r="M108" s="36" t="s">
        <v>69</v>
      </c>
      <c r="N108" s="78">
        <v>0</v>
      </c>
      <c r="O108" s="36" t="s">
        <v>69</v>
      </c>
      <c r="P108" s="78">
        <v>0</v>
      </c>
      <c r="Q108" s="36" t="s">
        <v>69</v>
      </c>
      <c r="R108" s="36" t="s">
        <v>69</v>
      </c>
      <c r="S108" s="36" t="s">
        <v>69</v>
      </c>
      <c r="T108" s="5" t="s">
        <v>331</v>
      </c>
      <c r="U108" s="41" t="e">
        <f t="shared" si="69"/>
        <v>#VALUE!</v>
      </c>
    </row>
    <row r="109" spans="1:21" ht="31.2" x14ac:dyDescent="0.3">
      <c r="A109" s="1" t="s">
        <v>382</v>
      </c>
      <c r="B109" s="50" t="s">
        <v>309</v>
      </c>
      <c r="C109" s="1" t="s">
        <v>310</v>
      </c>
      <c r="D109" s="36" t="s">
        <v>69</v>
      </c>
      <c r="E109" s="78">
        <v>0</v>
      </c>
      <c r="F109" s="36" t="s">
        <v>69</v>
      </c>
      <c r="G109" s="36" t="s">
        <v>69</v>
      </c>
      <c r="H109" s="2">
        <f t="shared" si="77"/>
        <v>0.18</v>
      </c>
      <c r="I109" s="36" t="s">
        <v>69</v>
      </c>
      <c r="J109" s="2">
        <v>0</v>
      </c>
      <c r="K109" s="36" t="s">
        <v>69</v>
      </c>
      <c r="L109" s="78">
        <v>0.18</v>
      </c>
      <c r="M109" s="36" t="s">
        <v>69</v>
      </c>
      <c r="N109" s="78">
        <v>0</v>
      </c>
      <c r="O109" s="36" t="s">
        <v>69</v>
      </c>
      <c r="P109" s="78">
        <v>0</v>
      </c>
      <c r="Q109" s="36" t="s">
        <v>69</v>
      </c>
      <c r="R109" s="36" t="s">
        <v>69</v>
      </c>
      <c r="S109" s="36" t="s">
        <v>69</v>
      </c>
      <c r="T109" s="5" t="s">
        <v>332</v>
      </c>
      <c r="U109" s="41" t="e">
        <f t="shared" si="69"/>
        <v>#VALUE!</v>
      </c>
    </row>
    <row r="110" spans="1:21" ht="46.8" x14ac:dyDescent="0.3">
      <c r="A110" s="1" t="s">
        <v>383</v>
      </c>
      <c r="B110" s="50" t="s">
        <v>256</v>
      </c>
      <c r="C110" s="60" t="s">
        <v>254</v>
      </c>
      <c r="D110" s="36" t="s">
        <v>69</v>
      </c>
      <c r="E110" s="78">
        <v>0</v>
      </c>
      <c r="F110" s="36" t="s">
        <v>69</v>
      </c>
      <c r="G110" s="36" t="s">
        <v>69</v>
      </c>
      <c r="H110" s="2">
        <f t="shared" ref="H110:H114" si="78">J110+L110+N110+P110</f>
        <v>2.0759086199999999</v>
      </c>
      <c r="I110" s="36" t="s">
        <v>69</v>
      </c>
      <c r="J110" s="2">
        <v>0.51166862400000002</v>
      </c>
      <c r="K110" s="36" t="s">
        <v>69</v>
      </c>
      <c r="L110" s="78">
        <v>0</v>
      </c>
      <c r="M110" s="36" t="s">
        <v>69</v>
      </c>
      <c r="N110" s="78">
        <f>1.30353333*1.2</f>
        <v>1.564239996</v>
      </c>
      <c r="O110" s="36" t="s">
        <v>69</v>
      </c>
      <c r="P110" s="78">
        <v>0</v>
      </c>
      <c r="Q110" s="36" t="s">
        <v>69</v>
      </c>
      <c r="R110" s="36" t="s">
        <v>69</v>
      </c>
      <c r="S110" s="36" t="s">
        <v>69</v>
      </c>
      <c r="T110" s="5" t="s">
        <v>255</v>
      </c>
      <c r="U110" s="41" t="e">
        <f t="shared" si="69"/>
        <v>#VALUE!</v>
      </c>
    </row>
    <row r="111" spans="1:21" ht="31.2" x14ac:dyDescent="0.3">
      <c r="A111" s="1" t="s">
        <v>384</v>
      </c>
      <c r="B111" s="50" t="s">
        <v>257</v>
      </c>
      <c r="C111" s="1" t="s">
        <v>266</v>
      </c>
      <c r="D111" s="36" t="s">
        <v>69</v>
      </c>
      <c r="E111" s="78">
        <v>0</v>
      </c>
      <c r="F111" s="36" t="s">
        <v>69</v>
      </c>
      <c r="G111" s="36" t="s">
        <v>69</v>
      </c>
      <c r="H111" s="2">
        <f t="shared" si="78"/>
        <v>2.3912422800000002</v>
      </c>
      <c r="I111" s="36" t="s">
        <v>69</v>
      </c>
      <c r="J111" s="2">
        <v>0.54833528399999998</v>
      </c>
      <c r="K111" s="36" t="s">
        <v>69</v>
      </c>
      <c r="L111" s="78">
        <v>0</v>
      </c>
      <c r="M111" s="36" t="s">
        <v>69</v>
      </c>
      <c r="N111" s="78">
        <f>1.53575583*1.2</f>
        <v>1.842906996</v>
      </c>
      <c r="O111" s="36" t="s">
        <v>69</v>
      </c>
      <c r="P111" s="78">
        <v>0</v>
      </c>
      <c r="Q111" s="36" t="s">
        <v>69</v>
      </c>
      <c r="R111" s="36" t="s">
        <v>69</v>
      </c>
      <c r="S111" s="36" t="s">
        <v>69</v>
      </c>
      <c r="T111" s="5" t="s">
        <v>276</v>
      </c>
      <c r="U111" s="41" t="e">
        <f t="shared" si="69"/>
        <v>#VALUE!</v>
      </c>
    </row>
    <row r="112" spans="1:21" ht="46.8" x14ac:dyDescent="0.3">
      <c r="A112" s="1" t="s">
        <v>385</v>
      </c>
      <c r="B112" s="94" t="s">
        <v>258</v>
      </c>
      <c r="C112" s="1" t="s">
        <v>262</v>
      </c>
      <c r="D112" s="36" t="s">
        <v>69</v>
      </c>
      <c r="E112" s="78">
        <v>0</v>
      </c>
      <c r="F112" s="36" t="s">
        <v>69</v>
      </c>
      <c r="G112" s="36" t="s">
        <v>69</v>
      </c>
      <c r="H112" s="2">
        <f t="shared" si="78"/>
        <v>0.39808071600000006</v>
      </c>
      <c r="I112" s="36" t="s">
        <v>69</v>
      </c>
      <c r="J112" s="2">
        <v>0.39808071600000006</v>
      </c>
      <c r="K112" s="36" t="s">
        <v>69</v>
      </c>
      <c r="L112" s="78">
        <v>0</v>
      </c>
      <c r="M112" s="36" t="s">
        <v>69</v>
      </c>
      <c r="N112" s="78">
        <v>0</v>
      </c>
      <c r="O112" s="36" t="s">
        <v>69</v>
      </c>
      <c r="P112" s="78">
        <v>0</v>
      </c>
      <c r="Q112" s="36" t="s">
        <v>69</v>
      </c>
      <c r="R112" s="36" t="s">
        <v>69</v>
      </c>
      <c r="S112" s="36" t="s">
        <v>69</v>
      </c>
      <c r="T112" s="5" t="s">
        <v>272</v>
      </c>
      <c r="U112" s="41" t="e">
        <f t="shared" si="69"/>
        <v>#VALUE!</v>
      </c>
    </row>
    <row r="113" spans="1:21" ht="46.8" x14ac:dyDescent="0.3">
      <c r="A113" s="1" t="s">
        <v>386</v>
      </c>
      <c r="B113" s="94" t="s">
        <v>259</v>
      </c>
      <c r="C113" s="1" t="s">
        <v>263</v>
      </c>
      <c r="D113" s="36" t="s">
        <v>69</v>
      </c>
      <c r="E113" s="78">
        <v>0</v>
      </c>
      <c r="F113" s="36" t="s">
        <v>69</v>
      </c>
      <c r="G113" s="36" t="s">
        <v>69</v>
      </c>
      <c r="H113" s="2">
        <f t="shared" si="78"/>
        <v>0.24637509599999996</v>
      </c>
      <c r="I113" s="36" t="s">
        <v>69</v>
      </c>
      <c r="J113" s="2">
        <v>0.24637509599999996</v>
      </c>
      <c r="K113" s="36" t="s">
        <v>69</v>
      </c>
      <c r="L113" s="78">
        <v>0</v>
      </c>
      <c r="M113" s="36" t="s">
        <v>69</v>
      </c>
      <c r="N113" s="78">
        <v>0</v>
      </c>
      <c r="O113" s="36" t="s">
        <v>69</v>
      </c>
      <c r="P113" s="78">
        <v>0</v>
      </c>
      <c r="Q113" s="36" t="s">
        <v>69</v>
      </c>
      <c r="R113" s="36" t="s">
        <v>69</v>
      </c>
      <c r="S113" s="36" t="s">
        <v>69</v>
      </c>
      <c r="T113" s="5" t="s">
        <v>273</v>
      </c>
      <c r="U113" s="41" t="e">
        <f t="shared" si="69"/>
        <v>#VALUE!</v>
      </c>
    </row>
    <row r="114" spans="1:21" ht="36" x14ac:dyDescent="0.3">
      <c r="A114" s="1" t="s">
        <v>387</v>
      </c>
      <c r="B114" s="94" t="s">
        <v>260</v>
      </c>
      <c r="C114" s="1" t="s">
        <v>264</v>
      </c>
      <c r="D114" s="36" t="s">
        <v>69</v>
      </c>
      <c r="E114" s="78">
        <v>0</v>
      </c>
      <c r="F114" s="36" t="s">
        <v>69</v>
      </c>
      <c r="G114" s="36" t="s">
        <v>69</v>
      </c>
      <c r="H114" s="2">
        <f t="shared" si="78"/>
        <v>0.12436839599999999</v>
      </c>
      <c r="I114" s="36" t="s">
        <v>69</v>
      </c>
      <c r="J114" s="2">
        <v>0.12436839599999999</v>
      </c>
      <c r="K114" s="36" t="s">
        <v>69</v>
      </c>
      <c r="L114" s="78">
        <v>0</v>
      </c>
      <c r="M114" s="36" t="s">
        <v>69</v>
      </c>
      <c r="N114" s="78">
        <v>0</v>
      </c>
      <c r="O114" s="36" t="s">
        <v>69</v>
      </c>
      <c r="P114" s="78">
        <v>0</v>
      </c>
      <c r="Q114" s="36" t="s">
        <v>69</v>
      </c>
      <c r="R114" s="36" t="s">
        <v>69</v>
      </c>
      <c r="S114" s="36" t="s">
        <v>69</v>
      </c>
      <c r="T114" s="5" t="s">
        <v>274</v>
      </c>
      <c r="U114" s="41" t="e">
        <f t="shared" si="69"/>
        <v>#VALUE!</v>
      </c>
    </row>
    <row r="115" spans="1:21" ht="54" x14ac:dyDescent="0.3">
      <c r="A115" s="1" t="s">
        <v>394</v>
      </c>
      <c r="B115" s="94" t="s">
        <v>261</v>
      </c>
      <c r="C115" s="1" t="s">
        <v>265</v>
      </c>
      <c r="D115" s="36" t="s">
        <v>69</v>
      </c>
      <c r="E115" s="78">
        <v>0</v>
      </c>
      <c r="F115" s="36" t="s">
        <v>69</v>
      </c>
      <c r="G115" s="36" t="s">
        <v>69</v>
      </c>
      <c r="H115" s="2">
        <f t="shared" si="72"/>
        <v>0.31675994399999996</v>
      </c>
      <c r="I115" s="36" t="s">
        <v>69</v>
      </c>
      <c r="J115" s="2">
        <v>0.31675994399999996</v>
      </c>
      <c r="K115" s="36" t="s">
        <v>69</v>
      </c>
      <c r="L115" s="78">
        <v>0</v>
      </c>
      <c r="M115" s="36" t="s">
        <v>69</v>
      </c>
      <c r="N115" s="78">
        <v>0</v>
      </c>
      <c r="O115" s="36" t="s">
        <v>69</v>
      </c>
      <c r="P115" s="78">
        <v>0</v>
      </c>
      <c r="Q115" s="36" t="s">
        <v>69</v>
      </c>
      <c r="R115" s="36" t="s">
        <v>69</v>
      </c>
      <c r="S115" s="36" t="s">
        <v>69</v>
      </c>
      <c r="T115" s="5" t="s">
        <v>275</v>
      </c>
      <c r="U115" s="41" t="e">
        <f t="shared" si="69"/>
        <v>#VALUE!</v>
      </c>
    </row>
    <row r="116" spans="1:21" ht="31.2" x14ac:dyDescent="0.3">
      <c r="A116" s="56" t="s">
        <v>65</v>
      </c>
      <c r="B116" s="61" t="s">
        <v>66</v>
      </c>
      <c r="C116" s="58" t="s">
        <v>30</v>
      </c>
      <c r="D116" s="69" t="s">
        <v>69</v>
      </c>
      <c r="E116" s="69" t="s">
        <v>69</v>
      </c>
      <c r="F116" s="69" t="s">
        <v>69</v>
      </c>
      <c r="G116" s="69" t="s">
        <v>69</v>
      </c>
      <c r="H116" s="69" t="s">
        <v>69</v>
      </c>
      <c r="I116" s="69" t="s">
        <v>69</v>
      </c>
      <c r="J116" s="69" t="s">
        <v>69</v>
      </c>
      <c r="K116" s="69" t="s">
        <v>69</v>
      </c>
      <c r="L116" s="69" t="s">
        <v>69</v>
      </c>
      <c r="M116" s="69" t="s">
        <v>69</v>
      </c>
      <c r="N116" s="69" t="s">
        <v>69</v>
      </c>
      <c r="O116" s="69" t="s">
        <v>69</v>
      </c>
      <c r="P116" s="69" t="s">
        <v>69</v>
      </c>
      <c r="Q116" s="69" t="s">
        <v>69</v>
      </c>
      <c r="R116" s="69" t="s">
        <v>69</v>
      </c>
      <c r="S116" s="69" t="s">
        <v>69</v>
      </c>
      <c r="T116" s="93" t="s">
        <v>69</v>
      </c>
      <c r="U116" s="41" t="e">
        <f t="shared" si="69"/>
        <v>#VALUE!</v>
      </c>
    </row>
    <row r="117" spans="1:21" x14ac:dyDescent="0.3">
      <c r="A117" s="54" t="s">
        <v>67</v>
      </c>
      <c r="B117" s="70" t="s">
        <v>68</v>
      </c>
      <c r="C117" s="58" t="s">
        <v>30</v>
      </c>
      <c r="D117" s="69">
        <f t="shared" ref="D117:G117" si="79">SUM(D118:D120)</f>
        <v>4.1539999999999999</v>
      </c>
      <c r="E117" s="69">
        <f t="shared" si="79"/>
        <v>0.67649999999999999</v>
      </c>
      <c r="F117" s="69">
        <f t="shared" si="79"/>
        <v>3.524</v>
      </c>
      <c r="G117" s="69">
        <f t="shared" si="79"/>
        <v>2.8</v>
      </c>
      <c r="H117" s="69">
        <f t="shared" ref="H117:K117" si="80">SUM(H118:H122)</f>
        <v>5.7291983000000002</v>
      </c>
      <c r="I117" s="69">
        <f t="shared" si="80"/>
        <v>0.24</v>
      </c>
      <c r="J117" s="69">
        <f t="shared" si="80"/>
        <v>0.37608673999999997</v>
      </c>
      <c r="K117" s="69">
        <f t="shared" si="80"/>
        <v>0.24</v>
      </c>
      <c r="L117" s="69">
        <f>SUM(L118:L122)</f>
        <v>2.8200000000000003</v>
      </c>
      <c r="M117" s="69">
        <f t="shared" ref="M117:Q117" si="81">SUM(M118:M122)</f>
        <v>0.24</v>
      </c>
      <c r="N117" s="69">
        <f t="shared" si="81"/>
        <v>2.53311156</v>
      </c>
      <c r="O117" s="69">
        <f t="shared" si="81"/>
        <v>2.08</v>
      </c>
      <c r="P117" s="69">
        <f t="shared" si="81"/>
        <v>0</v>
      </c>
      <c r="Q117" s="69">
        <f t="shared" si="81"/>
        <v>2.6679132599999997</v>
      </c>
      <c r="R117" s="2">
        <f>H117-U117</f>
        <v>5.0091983000000004</v>
      </c>
      <c r="S117" s="2">
        <f t="shared" ref="S117:S118" si="82">R117/U117*100</f>
        <v>695.72198611111116</v>
      </c>
      <c r="T117" s="93" t="s">
        <v>69</v>
      </c>
      <c r="U117" s="41">
        <f t="shared" si="69"/>
        <v>0.72</v>
      </c>
    </row>
    <row r="118" spans="1:21" ht="31.2" x14ac:dyDescent="0.3">
      <c r="A118" s="1" t="s">
        <v>111</v>
      </c>
      <c r="B118" s="86" t="s">
        <v>124</v>
      </c>
      <c r="C118" s="48" t="s">
        <v>125</v>
      </c>
      <c r="D118" s="2">
        <v>0.88</v>
      </c>
      <c r="E118" s="78">
        <v>0</v>
      </c>
      <c r="F118" s="2">
        <v>0.88</v>
      </c>
      <c r="G118" s="2">
        <f>I118+K118+M118+O118</f>
        <v>0.88</v>
      </c>
      <c r="H118" s="2">
        <f>J118+L118+N118+P118</f>
        <v>0</v>
      </c>
      <c r="I118" s="2">
        <v>0</v>
      </c>
      <c r="J118" s="78">
        <v>0</v>
      </c>
      <c r="K118" s="2">
        <v>0</v>
      </c>
      <c r="L118" s="78">
        <v>0</v>
      </c>
      <c r="M118" s="2">
        <v>0</v>
      </c>
      <c r="N118" s="78">
        <v>0</v>
      </c>
      <c r="O118" s="2">
        <v>0.88</v>
      </c>
      <c r="P118" s="78">
        <v>0</v>
      </c>
      <c r="Q118" s="78">
        <f t="shared" ref="Q118" si="83">F118-H118</f>
        <v>0.88</v>
      </c>
      <c r="R118" s="2">
        <f t="shared" ref="R118" si="84">H118-U118</f>
        <v>0</v>
      </c>
      <c r="S118" s="2" t="e">
        <f t="shared" si="82"/>
        <v>#DIV/0!</v>
      </c>
      <c r="T118" s="5" t="s">
        <v>229</v>
      </c>
      <c r="U118" s="41">
        <f t="shared" si="69"/>
        <v>0</v>
      </c>
    </row>
    <row r="119" spans="1:21" ht="46.8" x14ac:dyDescent="0.3">
      <c r="A119" s="1" t="s">
        <v>112</v>
      </c>
      <c r="B119" s="86" t="s">
        <v>200</v>
      </c>
      <c r="C119" s="48" t="s">
        <v>201</v>
      </c>
      <c r="D119" s="8">
        <v>2.31</v>
      </c>
      <c r="E119" s="78">
        <v>0.67649999999999999</v>
      </c>
      <c r="F119" s="2">
        <v>1.68</v>
      </c>
      <c r="G119" s="2">
        <f>I119+K119+M119+O119</f>
        <v>0.96</v>
      </c>
      <c r="H119" s="2">
        <f>J119+L119+N119+P119</f>
        <v>0.71908673999999995</v>
      </c>
      <c r="I119" s="2">
        <v>0.24</v>
      </c>
      <c r="J119" s="78">
        <v>0.23908673999999999</v>
      </c>
      <c r="K119" s="2">
        <v>0.24</v>
      </c>
      <c r="L119" s="78">
        <v>0.24</v>
      </c>
      <c r="M119" s="2">
        <v>0.24</v>
      </c>
      <c r="N119" s="78">
        <v>0.24</v>
      </c>
      <c r="O119" s="2">
        <v>0.24</v>
      </c>
      <c r="P119" s="78">
        <v>0</v>
      </c>
      <c r="Q119" s="78">
        <f t="shared" ref="Q119:Q120" si="85">F119-H119</f>
        <v>0.96091325999999999</v>
      </c>
      <c r="R119" s="2">
        <f t="shared" ref="R119:R120" si="86">H119-U119</f>
        <v>-9.1326000000002683E-4</v>
      </c>
      <c r="S119" s="2">
        <f t="shared" ref="S119:S120" si="87">R119/U119*100</f>
        <v>-0.12684166666667038</v>
      </c>
      <c r="T119" s="5" t="s">
        <v>230</v>
      </c>
      <c r="U119" s="41">
        <f t="shared" si="69"/>
        <v>0.72</v>
      </c>
    </row>
    <row r="120" spans="1:21" ht="31.2" x14ac:dyDescent="0.3">
      <c r="A120" s="1" t="s">
        <v>113</v>
      </c>
      <c r="B120" s="51" t="s">
        <v>202</v>
      </c>
      <c r="C120" s="48" t="s">
        <v>106</v>
      </c>
      <c r="D120" s="8">
        <v>0.96399999999999997</v>
      </c>
      <c r="E120" s="78">
        <v>0</v>
      </c>
      <c r="F120" s="8">
        <v>0.96399999999999997</v>
      </c>
      <c r="G120" s="2">
        <f t="shared" ref="G120:H121" si="88">I120+K120+M120+O120</f>
        <v>0.96</v>
      </c>
      <c r="H120" s="2">
        <f t="shared" si="88"/>
        <v>0.13700000000000001</v>
      </c>
      <c r="I120" s="2">
        <v>0</v>
      </c>
      <c r="J120" s="78">
        <v>0.13700000000000001</v>
      </c>
      <c r="K120" s="2">
        <v>0</v>
      </c>
      <c r="L120" s="78">
        <v>0</v>
      </c>
      <c r="M120" s="2">
        <v>0</v>
      </c>
      <c r="N120" s="78">
        <v>0</v>
      </c>
      <c r="O120" s="2">
        <v>0.96</v>
      </c>
      <c r="P120" s="78">
        <v>0</v>
      </c>
      <c r="Q120" s="78">
        <f t="shared" si="85"/>
        <v>0.82699999999999996</v>
      </c>
      <c r="R120" s="2">
        <f t="shared" si="86"/>
        <v>0.13700000000000001</v>
      </c>
      <c r="S120" s="2" t="e">
        <f t="shared" si="87"/>
        <v>#DIV/0!</v>
      </c>
      <c r="T120" s="96" t="s">
        <v>231</v>
      </c>
      <c r="U120" s="41">
        <f t="shared" si="69"/>
        <v>0</v>
      </c>
    </row>
    <row r="121" spans="1:21" ht="31.2" x14ac:dyDescent="0.3">
      <c r="A121" s="1" t="s">
        <v>281</v>
      </c>
      <c r="B121" s="5" t="s">
        <v>319</v>
      </c>
      <c r="C121" s="5" t="s">
        <v>318</v>
      </c>
      <c r="D121" s="36" t="s">
        <v>69</v>
      </c>
      <c r="E121" s="78">
        <v>0</v>
      </c>
      <c r="F121" s="36" t="s">
        <v>69</v>
      </c>
      <c r="G121" s="36" t="s">
        <v>69</v>
      </c>
      <c r="H121" s="2">
        <f t="shared" si="88"/>
        <v>2.923112996</v>
      </c>
      <c r="I121" s="36" t="s">
        <v>69</v>
      </c>
      <c r="J121" s="2">
        <v>0</v>
      </c>
      <c r="K121" s="36" t="s">
        <v>69</v>
      </c>
      <c r="L121" s="78">
        <v>1.22</v>
      </c>
      <c r="M121" s="36" t="s">
        <v>69</v>
      </c>
      <c r="N121" s="78">
        <f>1.41926083*1.2</f>
        <v>1.703112996</v>
      </c>
      <c r="O121" s="36" t="s">
        <v>69</v>
      </c>
      <c r="P121" s="78">
        <v>0</v>
      </c>
      <c r="Q121" s="36" t="s">
        <v>69</v>
      </c>
      <c r="R121" s="36" t="s">
        <v>69</v>
      </c>
      <c r="S121" s="36" t="s">
        <v>69</v>
      </c>
      <c r="T121" s="5" t="s">
        <v>326</v>
      </c>
      <c r="U121" s="41" t="e">
        <f t="shared" si="69"/>
        <v>#VALUE!</v>
      </c>
    </row>
    <row r="122" spans="1:21" ht="46.8" x14ac:dyDescent="0.3">
      <c r="A122" s="1" t="s">
        <v>317</v>
      </c>
      <c r="B122" s="86" t="s">
        <v>282</v>
      </c>
      <c r="C122" s="48" t="s">
        <v>283</v>
      </c>
      <c r="D122" s="36" t="s">
        <v>69</v>
      </c>
      <c r="E122" s="78">
        <v>0</v>
      </c>
      <c r="F122" s="36" t="s">
        <v>69</v>
      </c>
      <c r="G122" s="36" t="s">
        <v>69</v>
      </c>
      <c r="H122" s="2">
        <f t="shared" ref="H122" si="89">J122+L122+N122+P122</f>
        <v>1.9499985639999999</v>
      </c>
      <c r="I122" s="36" t="s">
        <v>69</v>
      </c>
      <c r="J122" s="2">
        <v>0</v>
      </c>
      <c r="K122" s="36" t="s">
        <v>69</v>
      </c>
      <c r="L122" s="78">
        <v>1.36</v>
      </c>
      <c r="M122" s="36" t="s">
        <v>69</v>
      </c>
      <c r="N122" s="78">
        <f>0.49166547*1.2</f>
        <v>0.58999856399999995</v>
      </c>
      <c r="O122" s="36" t="s">
        <v>69</v>
      </c>
      <c r="P122" s="78">
        <v>0</v>
      </c>
      <c r="Q122" s="36" t="s">
        <v>69</v>
      </c>
      <c r="R122" s="36" t="s">
        <v>69</v>
      </c>
      <c r="S122" s="36" t="s">
        <v>69</v>
      </c>
      <c r="T122" s="48" t="s">
        <v>284</v>
      </c>
      <c r="U122" s="41" t="e">
        <f t="shared" si="69"/>
        <v>#VALUE!</v>
      </c>
    </row>
  </sheetData>
  <mergeCells count="25">
    <mergeCell ref="U14:U16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  <mergeCell ref="J9:K9"/>
    <mergeCell ref="H11:P11"/>
    <mergeCell ref="A14:A16"/>
    <mergeCell ref="B14:B16"/>
    <mergeCell ref="C14:C16"/>
    <mergeCell ref="D14:D16"/>
    <mergeCell ref="E14:E16"/>
    <mergeCell ref="F14:F16"/>
    <mergeCell ref="G14:P14"/>
    <mergeCell ref="G7:O7"/>
    <mergeCell ref="R2:T2"/>
    <mergeCell ref="A3:T3"/>
    <mergeCell ref="G4:H4"/>
    <mergeCell ref="I4:J4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25">
      <formula1>900</formula1>
    </dataValidation>
  </dataValidations>
  <pageMargins left="0" right="0" top="0" bottom="0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1полугодие</vt:lpstr>
      <vt:lpstr>'1полугодие'!Заголовки_для_печати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2023-11-13T09:08:58Z</cp:lastPrinted>
  <dcterms:created xsi:type="dcterms:W3CDTF">2019-04-08T05:53:07Z</dcterms:created>
  <dcterms:modified xsi:type="dcterms:W3CDTF">2023-11-13T13:54:35Z</dcterms:modified>
</cp:coreProperties>
</file>