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336" windowWidth="22692" windowHeight="927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</definedNames>
  <calcPr calcId="145621"/>
</workbook>
</file>

<file path=xl/calcChain.xml><?xml version="1.0" encoding="utf-8"?>
<calcChain xmlns="http://schemas.openxmlformats.org/spreadsheetml/2006/main">
  <c r="AO34" i="1" l="1"/>
  <c r="AE34" i="1" s="1"/>
  <c r="AI34" i="1"/>
  <c r="AH34" i="1"/>
  <c r="AG34" i="1"/>
  <c r="AF34" i="1"/>
  <c r="O34" i="1"/>
  <c r="J34" i="1"/>
  <c r="I34" i="1"/>
  <c r="H34" i="1"/>
  <c r="G34" i="1"/>
  <c r="F34" i="1"/>
  <c r="E34" i="1" l="1"/>
  <c r="AI98" i="1"/>
  <c r="AH98" i="1"/>
  <c r="AG98" i="1"/>
  <c r="AF98" i="1"/>
  <c r="AE98" i="1"/>
  <c r="T98" i="1"/>
  <c r="E98" i="1" s="1"/>
  <c r="I98" i="1"/>
  <c r="H98" i="1"/>
  <c r="G98" i="1"/>
  <c r="F98" i="1"/>
  <c r="E76" i="1" l="1"/>
  <c r="F76" i="1"/>
  <c r="G76" i="1"/>
  <c r="H76" i="1"/>
  <c r="I76" i="1"/>
  <c r="E77" i="1"/>
  <c r="F77" i="1"/>
  <c r="G77" i="1"/>
  <c r="H77" i="1"/>
  <c r="I77" i="1"/>
  <c r="AU120" i="1"/>
  <c r="AV120" i="1"/>
  <c r="AW120" i="1"/>
  <c r="AX120" i="1"/>
  <c r="AT124" i="1"/>
  <c r="AT120" i="1" s="1"/>
  <c r="AT109" i="1"/>
  <c r="AT100" i="1"/>
  <c r="AT101" i="1"/>
  <c r="AT102" i="1"/>
  <c r="AT103" i="1"/>
  <c r="AT104" i="1"/>
  <c r="AT105" i="1"/>
  <c r="AT106" i="1"/>
  <c r="AT107" i="1"/>
  <c r="AT108" i="1"/>
  <c r="AT110" i="1"/>
  <c r="AT111" i="1"/>
  <c r="AT112" i="1"/>
  <c r="AT113" i="1"/>
  <c r="AT114" i="1"/>
  <c r="AT115" i="1"/>
  <c r="AT116" i="1"/>
  <c r="AT117" i="1"/>
  <c r="AT118" i="1"/>
  <c r="AT99" i="1"/>
  <c r="AT85" i="1"/>
  <c r="AT77" i="1"/>
  <c r="AE77" i="1" s="1"/>
  <c r="AF77" i="1"/>
  <c r="AG77" i="1"/>
  <c r="AH77" i="1"/>
  <c r="AI77" i="1"/>
  <c r="AT73" i="1"/>
  <c r="AT74" i="1"/>
  <c r="AT76" i="1"/>
  <c r="AE76" i="1" s="1"/>
  <c r="AF76" i="1"/>
  <c r="AG76" i="1"/>
  <c r="AH76" i="1"/>
  <c r="AI76" i="1"/>
  <c r="AT75" i="1" l="1"/>
  <c r="AT35" i="1"/>
  <c r="AT24" i="1"/>
  <c r="AT23" i="1"/>
  <c r="X122" i="1" l="1"/>
  <c r="T122" i="1" s="1"/>
  <c r="X124" i="1"/>
  <c r="T124" i="1" s="1"/>
  <c r="T121" i="1"/>
  <c r="T123" i="1"/>
  <c r="X125" i="1"/>
  <c r="T125" i="1" s="1"/>
  <c r="V106" i="1"/>
  <c r="T106" i="1" s="1"/>
  <c r="E106" i="1" s="1"/>
  <c r="W105" i="1"/>
  <c r="T105" i="1" s="1"/>
  <c r="E105" i="1" s="1"/>
  <c r="U104" i="1"/>
  <c r="F104" i="1" s="1"/>
  <c r="V103" i="1"/>
  <c r="G103" i="1" s="1"/>
  <c r="U103" i="1"/>
  <c r="F103" i="1" s="1"/>
  <c r="V102" i="1"/>
  <c r="G102" i="1" s="1"/>
  <c r="U102" i="1"/>
  <c r="F102" i="1" s="1"/>
  <c r="V101" i="1"/>
  <c r="T101" i="1" s="1"/>
  <c r="E101" i="1" s="1"/>
  <c r="W100" i="1"/>
  <c r="V114" i="1"/>
  <c r="V109" i="1"/>
  <c r="U109" i="1"/>
  <c r="V113" i="1"/>
  <c r="T110" i="1"/>
  <c r="T111" i="1"/>
  <c r="T112" i="1"/>
  <c r="T113" i="1"/>
  <c r="T114" i="1"/>
  <c r="T115" i="1"/>
  <c r="T116" i="1"/>
  <c r="T117" i="1"/>
  <c r="T118" i="1"/>
  <c r="V108" i="1"/>
  <c r="T108" i="1" s="1"/>
  <c r="V99" i="1"/>
  <c r="T99" i="1" s="1"/>
  <c r="E99" i="1" s="1"/>
  <c r="T100" i="1"/>
  <c r="E100" i="1" s="1"/>
  <c r="T107" i="1"/>
  <c r="AE99" i="1"/>
  <c r="AF99" i="1"/>
  <c r="AG99" i="1"/>
  <c r="AH99" i="1"/>
  <c r="AI99" i="1"/>
  <c r="AE100" i="1"/>
  <c r="AF100" i="1"/>
  <c r="AG100" i="1"/>
  <c r="AH100" i="1"/>
  <c r="AI100" i="1"/>
  <c r="AE101" i="1"/>
  <c r="AF101" i="1"/>
  <c r="AG101" i="1"/>
  <c r="AH101" i="1"/>
  <c r="AI101" i="1"/>
  <c r="AE102" i="1"/>
  <c r="AF102" i="1"/>
  <c r="AG102" i="1"/>
  <c r="AH102" i="1"/>
  <c r="AI102" i="1"/>
  <c r="AE103" i="1"/>
  <c r="AF103" i="1"/>
  <c r="AG103" i="1"/>
  <c r="AH103" i="1"/>
  <c r="AI103" i="1"/>
  <c r="AE104" i="1"/>
  <c r="AF104" i="1"/>
  <c r="AG104" i="1"/>
  <c r="AH104" i="1"/>
  <c r="AI104" i="1"/>
  <c r="AE105" i="1"/>
  <c r="AF105" i="1"/>
  <c r="AG105" i="1"/>
  <c r="AH105" i="1"/>
  <c r="AI105" i="1"/>
  <c r="AE106" i="1"/>
  <c r="AF106" i="1"/>
  <c r="AG106" i="1"/>
  <c r="AH106" i="1"/>
  <c r="AI106" i="1"/>
  <c r="F99" i="1"/>
  <c r="H99" i="1"/>
  <c r="I99" i="1"/>
  <c r="F100" i="1"/>
  <c r="G100" i="1"/>
  <c r="H100" i="1"/>
  <c r="I100" i="1"/>
  <c r="F101" i="1"/>
  <c r="H101" i="1"/>
  <c r="I101" i="1"/>
  <c r="H102" i="1"/>
  <c r="I102" i="1"/>
  <c r="H103" i="1"/>
  <c r="I103" i="1"/>
  <c r="G104" i="1"/>
  <c r="H104" i="1"/>
  <c r="I104" i="1"/>
  <c r="F105" i="1"/>
  <c r="G105" i="1"/>
  <c r="I105" i="1"/>
  <c r="F106" i="1"/>
  <c r="G106" i="1"/>
  <c r="H106" i="1"/>
  <c r="I106" i="1"/>
  <c r="T85" i="1"/>
  <c r="X75" i="1"/>
  <c r="T75" i="1" s="1"/>
  <c r="U74" i="1"/>
  <c r="T74" i="1" s="1"/>
  <c r="U73" i="1"/>
  <c r="T73" i="1" s="1"/>
  <c r="AE73" i="1"/>
  <c r="AF73" i="1"/>
  <c r="AG73" i="1"/>
  <c r="AH73" i="1"/>
  <c r="AI73" i="1"/>
  <c r="AE74" i="1"/>
  <c r="AF74" i="1"/>
  <c r="AG74" i="1"/>
  <c r="AH74" i="1"/>
  <c r="AI74" i="1"/>
  <c r="AE75" i="1"/>
  <c r="AF75" i="1"/>
  <c r="AG75" i="1"/>
  <c r="AH75" i="1"/>
  <c r="AI75" i="1"/>
  <c r="G73" i="1"/>
  <c r="H73" i="1"/>
  <c r="I73" i="1"/>
  <c r="J73" i="1"/>
  <c r="G74" i="1"/>
  <c r="H74" i="1"/>
  <c r="I74" i="1"/>
  <c r="J74" i="1"/>
  <c r="F75" i="1"/>
  <c r="G75" i="1"/>
  <c r="H75" i="1"/>
  <c r="J75" i="1"/>
  <c r="W36" i="1"/>
  <c r="T36" i="1" s="1"/>
  <c r="AE27" i="1"/>
  <c r="AF27" i="1"/>
  <c r="AG27" i="1"/>
  <c r="AH27" i="1"/>
  <c r="AI27" i="1"/>
  <c r="T27" i="1"/>
  <c r="E27" i="1" s="1"/>
  <c r="F27" i="1"/>
  <c r="G27" i="1"/>
  <c r="H27" i="1"/>
  <c r="I27" i="1"/>
  <c r="U24" i="1"/>
  <c r="V24" i="1"/>
  <c r="W24" i="1"/>
  <c r="X24" i="1"/>
  <c r="X23" i="1"/>
  <c r="T23" i="1" s="1"/>
  <c r="T104" i="1" l="1"/>
  <c r="E104" i="1" s="1"/>
  <c r="G101" i="1"/>
  <c r="G99" i="1"/>
  <c r="I75" i="1"/>
  <c r="H105" i="1"/>
  <c r="T24" i="1"/>
  <c r="T103" i="1"/>
  <c r="E103" i="1" s="1"/>
  <c r="T109" i="1"/>
  <c r="F74" i="1"/>
  <c r="T102" i="1"/>
  <c r="E102" i="1" s="1"/>
  <c r="E73" i="1"/>
  <c r="F73" i="1"/>
  <c r="E75" i="1"/>
  <c r="E74" i="1"/>
  <c r="AO36" i="1" l="1"/>
  <c r="AE36" i="1" s="1"/>
  <c r="AI36" i="1"/>
  <c r="AH36" i="1"/>
  <c r="AG36" i="1"/>
  <c r="AF36" i="1"/>
  <c r="O36" i="1"/>
  <c r="J36" i="1"/>
  <c r="I36" i="1"/>
  <c r="H36" i="1"/>
  <c r="G36" i="1"/>
  <c r="F36" i="1"/>
  <c r="AO124" i="1"/>
  <c r="AO120" i="1" s="1"/>
  <c r="O122" i="1"/>
  <c r="O123" i="1"/>
  <c r="O124" i="1"/>
  <c r="O125" i="1"/>
  <c r="O121" i="1"/>
  <c r="O28" i="1"/>
  <c r="E28" i="1" s="1"/>
  <c r="O29" i="1"/>
  <c r="E29" i="1" s="1"/>
  <c r="O26" i="1"/>
  <c r="J25" i="1"/>
  <c r="K25" i="1"/>
  <c r="L25" i="1"/>
  <c r="M25" i="1"/>
  <c r="N25" i="1"/>
  <c r="P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K25" i="1"/>
  <c r="AL25" i="1"/>
  <c r="AM25" i="1"/>
  <c r="AN25" i="1"/>
  <c r="AO25" i="1"/>
  <c r="AP25" i="1"/>
  <c r="AQ25" i="1"/>
  <c r="AR25" i="1"/>
  <c r="AS25" i="1"/>
  <c r="Q25" i="1"/>
  <c r="AO24" i="1"/>
  <c r="AO23" i="1"/>
  <c r="O24" i="1"/>
  <c r="O23" i="1"/>
  <c r="O35" i="1"/>
  <c r="AO35" i="1"/>
  <c r="AJ80" i="1"/>
  <c r="AO80" i="1"/>
  <c r="O80" i="1"/>
  <c r="AO79" i="1"/>
  <c r="AE79" i="1" s="1"/>
  <c r="AO78" i="1"/>
  <c r="AE78" i="1" s="1"/>
  <c r="O78" i="1"/>
  <c r="O79" i="1"/>
  <c r="O85" i="1"/>
  <c r="AO85" i="1"/>
  <c r="O107" i="1"/>
  <c r="E107" i="1" s="1"/>
  <c r="O108" i="1"/>
  <c r="E108" i="1" s="1"/>
  <c r="AO109" i="1"/>
  <c r="AE109" i="1" s="1"/>
  <c r="O109" i="1"/>
  <c r="E109" i="1" s="1"/>
  <c r="AO111" i="1"/>
  <c r="AE111" i="1" s="1"/>
  <c r="AO112" i="1"/>
  <c r="AE112" i="1" s="1"/>
  <c r="O111" i="1"/>
  <c r="E111" i="1" s="1"/>
  <c r="O112" i="1"/>
  <c r="E112" i="1" s="1"/>
  <c r="AO110" i="1"/>
  <c r="AE110" i="1" s="1"/>
  <c r="O110" i="1"/>
  <c r="E110" i="1" s="1"/>
  <c r="T120" i="1"/>
  <c r="U120" i="1"/>
  <c r="V120" i="1"/>
  <c r="W120" i="1"/>
  <c r="X120" i="1"/>
  <c r="Y120" i="1"/>
  <c r="Z120" i="1"/>
  <c r="AA120" i="1"/>
  <c r="AB120" i="1"/>
  <c r="AC120" i="1"/>
  <c r="AD120" i="1"/>
  <c r="AK120" i="1"/>
  <c r="AL120" i="1"/>
  <c r="AM120" i="1"/>
  <c r="AN120" i="1"/>
  <c r="AP120" i="1"/>
  <c r="AQ120" i="1"/>
  <c r="AR120" i="1"/>
  <c r="AS120" i="1"/>
  <c r="D120" i="1"/>
  <c r="K120" i="1"/>
  <c r="L120" i="1"/>
  <c r="M120" i="1"/>
  <c r="N120" i="1"/>
  <c r="P120" i="1"/>
  <c r="Q120" i="1"/>
  <c r="R120" i="1"/>
  <c r="S120" i="1"/>
  <c r="AF124" i="1"/>
  <c r="AG124" i="1"/>
  <c r="AH124" i="1"/>
  <c r="AI124" i="1"/>
  <c r="AJ124" i="1"/>
  <c r="AF125" i="1"/>
  <c r="AG125" i="1"/>
  <c r="AH125" i="1"/>
  <c r="AI125" i="1"/>
  <c r="AJ125" i="1"/>
  <c r="AE125" i="1" s="1"/>
  <c r="F124" i="1"/>
  <c r="G124" i="1"/>
  <c r="H124" i="1"/>
  <c r="I124" i="1"/>
  <c r="J124" i="1"/>
  <c r="F125" i="1"/>
  <c r="G125" i="1"/>
  <c r="H125" i="1"/>
  <c r="I125" i="1"/>
  <c r="J125" i="1"/>
  <c r="AE107" i="1"/>
  <c r="AF107" i="1"/>
  <c r="AG107" i="1"/>
  <c r="AH107" i="1"/>
  <c r="AI107" i="1"/>
  <c r="AE108" i="1"/>
  <c r="AF108" i="1"/>
  <c r="AG108" i="1"/>
  <c r="AH108" i="1"/>
  <c r="AI108" i="1"/>
  <c r="AF109" i="1"/>
  <c r="AG109" i="1"/>
  <c r="AH109" i="1"/>
  <c r="AI109" i="1"/>
  <c r="AF110" i="1"/>
  <c r="AG110" i="1"/>
  <c r="AH110" i="1"/>
  <c r="AI110" i="1"/>
  <c r="AF111" i="1"/>
  <c r="AG111" i="1"/>
  <c r="AH111" i="1"/>
  <c r="AI111" i="1"/>
  <c r="AF112" i="1"/>
  <c r="AG112" i="1"/>
  <c r="AH112" i="1"/>
  <c r="AI112" i="1"/>
  <c r="F107" i="1"/>
  <c r="G107" i="1"/>
  <c r="H107" i="1"/>
  <c r="I107" i="1"/>
  <c r="F108" i="1"/>
  <c r="G108" i="1"/>
  <c r="H108" i="1"/>
  <c r="I108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AF78" i="1"/>
  <c r="AG78" i="1"/>
  <c r="AH78" i="1"/>
  <c r="AI78" i="1"/>
  <c r="AF79" i="1"/>
  <c r="AG79" i="1"/>
  <c r="AH79" i="1"/>
  <c r="AI79" i="1"/>
  <c r="F78" i="1"/>
  <c r="G78" i="1"/>
  <c r="H78" i="1"/>
  <c r="I78" i="1"/>
  <c r="J78" i="1"/>
  <c r="F79" i="1"/>
  <c r="G79" i="1"/>
  <c r="H79" i="1"/>
  <c r="I79" i="1"/>
  <c r="J79" i="1"/>
  <c r="F35" i="1"/>
  <c r="G35" i="1"/>
  <c r="H35" i="1"/>
  <c r="I35" i="1"/>
  <c r="J35" i="1"/>
  <c r="AF35" i="1"/>
  <c r="AG35" i="1"/>
  <c r="AH35" i="1"/>
  <c r="AI35" i="1"/>
  <c r="AJ35" i="1"/>
  <c r="AE28" i="1"/>
  <c r="AF28" i="1"/>
  <c r="AG28" i="1"/>
  <c r="AH28" i="1"/>
  <c r="AI28" i="1"/>
  <c r="AE29" i="1"/>
  <c r="AF29" i="1"/>
  <c r="AG29" i="1"/>
  <c r="AH29" i="1"/>
  <c r="AI29" i="1"/>
  <c r="F28" i="1"/>
  <c r="G28" i="1"/>
  <c r="H28" i="1"/>
  <c r="I28" i="1"/>
  <c r="F29" i="1"/>
  <c r="G29" i="1"/>
  <c r="H29" i="1"/>
  <c r="I29" i="1"/>
  <c r="J80" i="1"/>
  <c r="AF80" i="1"/>
  <c r="AG80" i="1"/>
  <c r="AH80" i="1"/>
  <c r="AI80" i="1"/>
  <c r="F80" i="1"/>
  <c r="G80" i="1"/>
  <c r="H80" i="1"/>
  <c r="I80" i="1"/>
  <c r="E125" i="1" l="1"/>
  <c r="E124" i="1"/>
  <c r="AE80" i="1"/>
  <c r="O120" i="1"/>
  <c r="E36" i="1"/>
  <c r="E78" i="1"/>
  <c r="E35" i="1"/>
  <c r="AE124" i="1"/>
  <c r="O25" i="1"/>
  <c r="AE35" i="1"/>
  <c r="E80" i="1"/>
  <c r="E79" i="1"/>
  <c r="AJ123" i="1"/>
  <c r="AJ120" i="1" s="1"/>
  <c r="AJ114" i="1"/>
  <c r="AJ115" i="1"/>
  <c r="AJ116" i="1"/>
  <c r="AJ117" i="1"/>
  <c r="AJ118" i="1"/>
  <c r="AJ113" i="1"/>
  <c r="AJ82" i="1"/>
  <c r="AJ81" i="1"/>
  <c r="I26" i="1"/>
  <c r="I25" i="1" s="1"/>
  <c r="AJ24" i="1"/>
  <c r="AT25" i="1"/>
  <c r="AU25" i="1"/>
  <c r="AV25" i="1"/>
  <c r="AW25" i="1"/>
  <c r="AX25" i="1"/>
  <c r="AY25" i="1"/>
  <c r="AZ25" i="1"/>
  <c r="BA25" i="1"/>
  <c r="BB25" i="1"/>
  <c r="BC25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D32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D3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D89" i="1"/>
  <c r="AY120" i="1"/>
  <c r="AZ120" i="1"/>
  <c r="BA120" i="1"/>
  <c r="BB120" i="1"/>
  <c r="BC120" i="1"/>
  <c r="J114" i="1"/>
  <c r="J115" i="1"/>
  <c r="J116" i="1"/>
  <c r="J117" i="1"/>
  <c r="J118" i="1"/>
  <c r="J113" i="1"/>
  <c r="J89" i="1" l="1"/>
  <c r="AJ89" i="1"/>
  <c r="AF26" i="1" l="1"/>
  <c r="AF25" i="1" s="1"/>
  <c r="AG26" i="1"/>
  <c r="AG25" i="1" s="1"/>
  <c r="AH26" i="1"/>
  <c r="AH25" i="1" s="1"/>
  <c r="AI26" i="1"/>
  <c r="AI25" i="1" s="1"/>
  <c r="AJ26" i="1"/>
  <c r="AJ25" i="1" s="1"/>
  <c r="F37" i="1"/>
  <c r="G37" i="1"/>
  <c r="H37" i="1"/>
  <c r="I37" i="1"/>
  <c r="J37" i="1"/>
  <c r="AF37" i="1"/>
  <c r="AG37" i="1"/>
  <c r="AH37" i="1"/>
  <c r="AI37" i="1"/>
  <c r="AJ37" i="1"/>
  <c r="AE81" i="1"/>
  <c r="AF81" i="1"/>
  <c r="AG81" i="1"/>
  <c r="AH81" i="1"/>
  <c r="AI81" i="1"/>
  <c r="AE82" i="1"/>
  <c r="AF82" i="1"/>
  <c r="AG82" i="1"/>
  <c r="AH82" i="1"/>
  <c r="AI82" i="1"/>
  <c r="F81" i="1"/>
  <c r="G81" i="1"/>
  <c r="H81" i="1"/>
  <c r="I81" i="1"/>
  <c r="J81" i="1"/>
  <c r="E81" i="1" s="1"/>
  <c r="F82" i="1"/>
  <c r="G82" i="1"/>
  <c r="H82" i="1"/>
  <c r="I82" i="1"/>
  <c r="J82" i="1"/>
  <c r="E82" i="1" s="1"/>
  <c r="E113" i="1"/>
  <c r="F113" i="1"/>
  <c r="G113" i="1"/>
  <c r="H113" i="1"/>
  <c r="I113" i="1"/>
  <c r="E114" i="1"/>
  <c r="F114" i="1"/>
  <c r="G114" i="1"/>
  <c r="H114" i="1"/>
  <c r="I114" i="1"/>
  <c r="E115" i="1"/>
  <c r="F115" i="1"/>
  <c r="G115" i="1"/>
  <c r="H115" i="1"/>
  <c r="I115" i="1"/>
  <c r="E116" i="1"/>
  <c r="F116" i="1"/>
  <c r="G116" i="1"/>
  <c r="H116" i="1"/>
  <c r="I116" i="1"/>
  <c r="E117" i="1"/>
  <c r="F117" i="1"/>
  <c r="G117" i="1"/>
  <c r="H117" i="1"/>
  <c r="I117" i="1"/>
  <c r="E118" i="1"/>
  <c r="F118" i="1"/>
  <c r="G118" i="1"/>
  <c r="H118" i="1"/>
  <c r="I118" i="1"/>
  <c r="AE113" i="1"/>
  <c r="AF113" i="1"/>
  <c r="AG113" i="1"/>
  <c r="AH113" i="1"/>
  <c r="AI113" i="1"/>
  <c r="AE114" i="1"/>
  <c r="AF114" i="1"/>
  <c r="AG114" i="1"/>
  <c r="AH114" i="1"/>
  <c r="AI114" i="1"/>
  <c r="AE115" i="1"/>
  <c r="AF115" i="1"/>
  <c r="AG115" i="1"/>
  <c r="AH115" i="1"/>
  <c r="AI115" i="1"/>
  <c r="AE116" i="1"/>
  <c r="AF116" i="1"/>
  <c r="AG116" i="1"/>
  <c r="AH116" i="1"/>
  <c r="AI116" i="1"/>
  <c r="AE117" i="1"/>
  <c r="AF117" i="1"/>
  <c r="AG117" i="1"/>
  <c r="AH117" i="1"/>
  <c r="AI117" i="1"/>
  <c r="AE118" i="1"/>
  <c r="AF118" i="1"/>
  <c r="AG118" i="1"/>
  <c r="AH118" i="1"/>
  <c r="AI118" i="1"/>
  <c r="D25" i="1"/>
  <c r="E37" i="1" l="1"/>
  <c r="AE37" i="1"/>
  <c r="AE26" i="1"/>
  <c r="AE25" i="1" s="1"/>
  <c r="H26" i="1" l="1"/>
  <c r="H25" i="1" s="1"/>
  <c r="G26" i="1" l="1"/>
  <c r="G25" i="1" s="1"/>
  <c r="F26" i="1" l="1"/>
  <c r="F25" i="1" s="1"/>
  <c r="E26" i="1" l="1"/>
  <c r="E25" i="1" s="1"/>
  <c r="F41" i="1" l="1"/>
  <c r="G41" i="1"/>
  <c r="H41" i="1"/>
  <c r="I41" i="1"/>
  <c r="J41" i="1"/>
  <c r="E41" i="1" s="1"/>
  <c r="F42" i="1"/>
  <c r="G42" i="1"/>
  <c r="H42" i="1"/>
  <c r="I42" i="1"/>
  <c r="J42" i="1"/>
  <c r="E42" i="1" s="1"/>
  <c r="F43" i="1"/>
  <c r="G43" i="1"/>
  <c r="H43" i="1"/>
  <c r="I43" i="1"/>
  <c r="J43" i="1"/>
  <c r="E43" i="1" s="1"/>
  <c r="F44" i="1"/>
  <c r="G44" i="1"/>
  <c r="H44" i="1"/>
  <c r="I44" i="1"/>
  <c r="J44" i="1"/>
  <c r="E44" i="1" s="1"/>
  <c r="F45" i="1"/>
  <c r="G45" i="1"/>
  <c r="H45" i="1"/>
  <c r="I45" i="1"/>
  <c r="J45" i="1"/>
  <c r="E45" i="1" s="1"/>
  <c r="F46" i="1"/>
  <c r="G46" i="1"/>
  <c r="H46" i="1"/>
  <c r="I46" i="1"/>
  <c r="J46" i="1"/>
  <c r="E46" i="1" s="1"/>
  <c r="F47" i="1"/>
  <c r="G47" i="1"/>
  <c r="H47" i="1"/>
  <c r="I47" i="1"/>
  <c r="J47" i="1"/>
  <c r="E47" i="1" s="1"/>
  <c r="F48" i="1"/>
  <c r="G48" i="1"/>
  <c r="H48" i="1"/>
  <c r="I48" i="1"/>
  <c r="J48" i="1"/>
  <c r="E48" i="1" s="1"/>
  <c r="F49" i="1"/>
  <c r="G49" i="1"/>
  <c r="H49" i="1"/>
  <c r="I49" i="1"/>
  <c r="J49" i="1"/>
  <c r="E49" i="1" s="1"/>
  <c r="F50" i="1"/>
  <c r="G50" i="1"/>
  <c r="H50" i="1"/>
  <c r="I50" i="1"/>
  <c r="J50" i="1"/>
  <c r="E50" i="1" s="1"/>
  <c r="F51" i="1"/>
  <c r="G51" i="1"/>
  <c r="H51" i="1"/>
  <c r="I51" i="1"/>
  <c r="J51" i="1"/>
  <c r="E51" i="1" s="1"/>
  <c r="F52" i="1"/>
  <c r="G52" i="1"/>
  <c r="H52" i="1"/>
  <c r="I52" i="1"/>
  <c r="J52" i="1"/>
  <c r="E52" i="1" s="1"/>
  <c r="F53" i="1"/>
  <c r="G53" i="1"/>
  <c r="H53" i="1"/>
  <c r="I53" i="1"/>
  <c r="J53" i="1"/>
  <c r="E53" i="1" s="1"/>
  <c r="F54" i="1"/>
  <c r="G54" i="1"/>
  <c r="H54" i="1"/>
  <c r="I54" i="1"/>
  <c r="J54" i="1"/>
  <c r="E54" i="1" s="1"/>
  <c r="F55" i="1"/>
  <c r="G55" i="1"/>
  <c r="H55" i="1"/>
  <c r="I55" i="1"/>
  <c r="J55" i="1"/>
  <c r="E55" i="1" s="1"/>
  <c r="F56" i="1"/>
  <c r="G56" i="1"/>
  <c r="H56" i="1"/>
  <c r="I56" i="1"/>
  <c r="J56" i="1"/>
  <c r="E56" i="1" s="1"/>
  <c r="F57" i="1"/>
  <c r="G57" i="1"/>
  <c r="H57" i="1"/>
  <c r="I57" i="1"/>
  <c r="J57" i="1"/>
  <c r="E57" i="1" s="1"/>
  <c r="F58" i="1"/>
  <c r="G58" i="1"/>
  <c r="H58" i="1"/>
  <c r="I58" i="1"/>
  <c r="J58" i="1"/>
  <c r="E58" i="1" s="1"/>
  <c r="F59" i="1"/>
  <c r="G59" i="1"/>
  <c r="H59" i="1"/>
  <c r="I59" i="1"/>
  <c r="J59" i="1"/>
  <c r="E59" i="1" s="1"/>
  <c r="F60" i="1"/>
  <c r="G60" i="1"/>
  <c r="H60" i="1"/>
  <c r="I60" i="1"/>
  <c r="J60" i="1"/>
  <c r="E60" i="1" s="1"/>
  <c r="F61" i="1"/>
  <c r="G61" i="1"/>
  <c r="H61" i="1"/>
  <c r="I61" i="1"/>
  <c r="J61" i="1"/>
  <c r="E61" i="1" s="1"/>
  <c r="F62" i="1"/>
  <c r="G62" i="1"/>
  <c r="H62" i="1"/>
  <c r="I62" i="1"/>
  <c r="J62" i="1"/>
  <c r="E62" i="1" s="1"/>
  <c r="AE41" i="1"/>
  <c r="AF41" i="1"/>
  <c r="AG41" i="1"/>
  <c r="AH41" i="1"/>
  <c r="AI41" i="1"/>
  <c r="AE42" i="1"/>
  <c r="AF42" i="1"/>
  <c r="AG42" i="1"/>
  <c r="AH42" i="1"/>
  <c r="AI42" i="1"/>
  <c r="AE43" i="1"/>
  <c r="AF43" i="1"/>
  <c r="AG43" i="1"/>
  <c r="AH43" i="1"/>
  <c r="AI43" i="1"/>
  <c r="AE44" i="1"/>
  <c r="AF44" i="1"/>
  <c r="AG44" i="1"/>
  <c r="AH44" i="1"/>
  <c r="AI44" i="1"/>
  <c r="AE45" i="1"/>
  <c r="AF45" i="1"/>
  <c r="AG45" i="1"/>
  <c r="AH45" i="1"/>
  <c r="AI45" i="1"/>
  <c r="AE46" i="1"/>
  <c r="AF46" i="1"/>
  <c r="AG46" i="1"/>
  <c r="AH46" i="1"/>
  <c r="AI46" i="1"/>
  <c r="AE47" i="1"/>
  <c r="AF47" i="1"/>
  <c r="AG47" i="1"/>
  <c r="AH47" i="1"/>
  <c r="AI47" i="1"/>
  <c r="AE48" i="1"/>
  <c r="AF48" i="1"/>
  <c r="AG48" i="1"/>
  <c r="AH48" i="1"/>
  <c r="AI48" i="1"/>
  <c r="AE49" i="1"/>
  <c r="AF49" i="1"/>
  <c r="AG49" i="1"/>
  <c r="AH49" i="1"/>
  <c r="AI49" i="1"/>
  <c r="AE50" i="1"/>
  <c r="AF50" i="1"/>
  <c r="AG50" i="1"/>
  <c r="AH50" i="1"/>
  <c r="AI50" i="1"/>
  <c r="AE51" i="1"/>
  <c r="AF51" i="1"/>
  <c r="AG51" i="1"/>
  <c r="AH51" i="1"/>
  <c r="AI51" i="1"/>
  <c r="AE52" i="1"/>
  <c r="AF52" i="1"/>
  <c r="AG52" i="1"/>
  <c r="AH52" i="1"/>
  <c r="AI52" i="1"/>
  <c r="AE53" i="1"/>
  <c r="AF53" i="1"/>
  <c r="AG53" i="1"/>
  <c r="AH53" i="1"/>
  <c r="AI53" i="1"/>
  <c r="AE54" i="1"/>
  <c r="AF54" i="1"/>
  <c r="AG54" i="1"/>
  <c r="AH54" i="1"/>
  <c r="AI54" i="1"/>
  <c r="AE55" i="1"/>
  <c r="AF55" i="1"/>
  <c r="AG55" i="1"/>
  <c r="AH55" i="1"/>
  <c r="AI55" i="1"/>
  <c r="AE56" i="1"/>
  <c r="AF56" i="1"/>
  <c r="AG56" i="1"/>
  <c r="AH56" i="1"/>
  <c r="AI56" i="1"/>
  <c r="AE57" i="1"/>
  <c r="AF57" i="1"/>
  <c r="AG57" i="1"/>
  <c r="AH57" i="1"/>
  <c r="AI57" i="1"/>
  <c r="AE58" i="1"/>
  <c r="AF58" i="1"/>
  <c r="AG58" i="1"/>
  <c r="AH58" i="1"/>
  <c r="AI58" i="1"/>
  <c r="AE59" i="1"/>
  <c r="AF59" i="1"/>
  <c r="AG59" i="1"/>
  <c r="AH59" i="1"/>
  <c r="AI59" i="1"/>
  <c r="AE60" i="1"/>
  <c r="AF60" i="1"/>
  <c r="AG60" i="1"/>
  <c r="AH60" i="1"/>
  <c r="AI60" i="1"/>
  <c r="AE61" i="1"/>
  <c r="AF61" i="1"/>
  <c r="AG61" i="1"/>
  <c r="AH61" i="1"/>
  <c r="AI61" i="1"/>
  <c r="AE62" i="1"/>
  <c r="AF62" i="1"/>
  <c r="AG62" i="1"/>
  <c r="AH62" i="1"/>
  <c r="AI62" i="1"/>
  <c r="AE63" i="1"/>
  <c r="AF63" i="1"/>
  <c r="AG63" i="1"/>
  <c r="AH63" i="1"/>
  <c r="AI63" i="1"/>
  <c r="AJ64" i="1"/>
  <c r="AJ65" i="1"/>
  <c r="AJ66" i="1"/>
  <c r="AJ67" i="1"/>
  <c r="AJ39" i="1" l="1"/>
  <c r="AE91" i="1"/>
  <c r="AF91" i="1"/>
  <c r="AG91" i="1"/>
  <c r="AH91" i="1"/>
  <c r="AI91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AF85" i="1"/>
  <c r="AG85" i="1"/>
  <c r="AH85" i="1"/>
  <c r="AI85" i="1"/>
  <c r="AJ85" i="1"/>
  <c r="F85" i="1"/>
  <c r="G85" i="1"/>
  <c r="H85" i="1"/>
  <c r="I85" i="1"/>
  <c r="J85" i="1"/>
  <c r="E85" i="1" s="1"/>
  <c r="J33" i="1"/>
  <c r="J32" i="1" s="1"/>
  <c r="AE85" i="1" l="1"/>
  <c r="J23" i="1" l="1"/>
  <c r="J24" i="1"/>
  <c r="E95" i="1"/>
  <c r="F95" i="1"/>
  <c r="G95" i="1"/>
  <c r="H95" i="1"/>
  <c r="I95" i="1"/>
  <c r="AE95" i="1"/>
  <c r="AF95" i="1"/>
  <c r="AG95" i="1"/>
  <c r="AH95" i="1"/>
  <c r="AI95" i="1"/>
  <c r="E91" i="1"/>
  <c r="F91" i="1"/>
  <c r="G91" i="1"/>
  <c r="H91" i="1"/>
  <c r="I91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J86" i="1"/>
  <c r="AK86" i="1"/>
  <c r="AK83" i="1" s="1"/>
  <c r="AL86" i="1"/>
  <c r="AL83" i="1" s="1"/>
  <c r="AM86" i="1"/>
  <c r="AM83" i="1" s="1"/>
  <c r="AN86" i="1"/>
  <c r="AN83" i="1" s="1"/>
  <c r="AO86" i="1"/>
  <c r="AO83" i="1" s="1"/>
  <c r="AP86" i="1"/>
  <c r="AP83" i="1" s="1"/>
  <c r="AQ86" i="1"/>
  <c r="AQ83" i="1" s="1"/>
  <c r="AR86" i="1"/>
  <c r="AR83" i="1" s="1"/>
  <c r="AS86" i="1"/>
  <c r="AS83" i="1" s="1"/>
  <c r="AT86" i="1"/>
  <c r="AT83" i="1" s="1"/>
  <c r="AU86" i="1"/>
  <c r="AU83" i="1" s="1"/>
  <c r="AV86" i="1"/>
  <c r="AV83" i="1" s="1"/>
  <c r="AW86" i="1"/>
  <c r="AW83" i="1" s="1"/>
  <c r="AX86" i="1"/>
  <c r="AX83" i="1" s="1"/>
  <c r="AY86" i="1"/>
  <c r="AY83" i="1" s="1"/>
  <c r="AZ86" i="1"/>
  <c r="AZ83" i="1" s="1"/>
  <c r="BA86" i="1"/>
  <c r="BA83" i="1" s="1"/>
  <c r="BB86" i="1"/>
  <c r="BB83" i="1" s="1"/>
  <c r="BC86" i="1"/>
  <c r="BC83" i="1" s="1"/>
  <c r="F123" i="1"/>
  <c r="G123" i="1"/>
  <c r="H123" i="1"/>
  <c r="I123" i="1"/>
  <c r="J123" i="1"/>
  <c r="E123" i="1" s="1"/>
  <c r="AE123" i="1"/>
  <c r="AF123" i="1"/>
  <c r="AG123" i="1"/>
  <c r="AH123" i="1"/>
  <c r="AI123" i="1"/>
  <c r="E94" i="1"/>
  <c r="F94" i="1"/>
  <c r="G94" i="1"/>
  <c r="H94" i="1"/>
  <c r="I94" i="1"/>
  <c r="AE94" i="1"/>
  <c r="AF94" i="1"/>
  <c r="AG94" i="1"/>
  <c r="AH94" i="1"/>
  <c r="AI94" i="1"/>
  <c r="E96" i="1"/>
  <c r="F96" i="1"/>
  <c r="G96" i="1"/>
  <c r="H96" i="1"/>
  <c r="I96" i="1"/>
  <c r="AE96" i="1"/>
  <c r="AF96" i="1"/>
  <c r="AG96" i="1"/>
  <c r="AH96" i="1"/>
  <c r="AI96" i="1"/>
  <c r="E97" i="1"/>
  <c r="F97" i="1"/>
  <c r="G97" i="1"/>
  <c r="H97" i="1"/>
  <c r="I97" i="1"/>
  <c r="AE97" i="1"/>
  <c r="AF97" i="1"/>
  <c r="AG97" i="1"/>
  <c r="AH97" i="1"/>
  <c r="AI97" i="1"/>
  <c r="AJ33" i="1" l="1"/>
  <c r="AJ32" i="1" s="1"/>
  <c r="AE92" i="1"/>
  <c r="AF92" i="1"/>
  <c r="AG92" i="1"/>
  <c r="AH92" i="1"/>
  <c r="AI92" i="1"/>
  <c r="AE93" i="1"/>
  <c r="AF93" i="1"/>
  <c r="AG93" i="1"/>
  <c r="AH93" i="1"/>
  <c r="AI93" i="1"/>
  <c r="E92" i="1"/>
  <c r="F92" i="1"/>
  <c r="G92" i="1"/>
  <c r="H92" i="1"/>
  <c r="I92" i="1"/>
  <c r="E93" i="1"/>
  <c r="F93" i="1"/>
  <c r="G93" i="1"/>
  <c r="H93" i="1"/>
  <c r="I93" i="1"/>
  <c r="AF33" i="1"/>
  <c r="AF32" i="1" s="1"/>
  <c r="AG33" i="1"/>
  <c r="AG32" i="1" s="1"/>
  <c r="AH33" i="1"/>
  <c r="AH32" i="1" s="1"/>
  <c r="AI33" i="1"/>
  <c r="AI32" i="1" s="1"/>
  <c r="F33" i="1"/>
  <c r="F32" i="1" s="1"/>
  <c r="G33" i="1"/>
  <c r="G32" i="1" s="1"/>
  <c r="H33" i="1"/>
  <c r="H32" i="1" s="1"/>
  <c r="I33" i="1"/>
  <c r="I32" i="1" s="1"/>
  <c r="AE33" i="1" l="1"/>
  <c r="AE32" i="1" s="1"/>
  <c r="E33" i="1"/>
  <c r="E32" i="1" s="1"/>
  <c r="AJ23" i="1" l="1"/>
  <c r="J40" i="1"/>
  <c r="J63" i="1"/>
  <c r="J64" i="1"/>
  <c r="J65" i="1"/>
  <c r="J66" i="1"/>
  <c r="J67" i="1"/>
  <c r="J68" i="1"/>
  <c r="J69" i="1"/>
  <c r="J70" i="1"/>
  <c r="J71" i="1"/>
  <c r="J72" i="1"/>
  <c r="J39" i="1" l="1"/>
  <c r="AJ84" i="1"/>
  <c r="AJ83" i="1" s="1"/>
  <c r="J84" i="1"/>
  <c r="AE87" i="1" l="1"/>
  <c r="AE86" i="1" s="1"/>
  <c r="AF87" i="1"/>
  <c r="AF86" i="1" s="1"/>
  <c r="AG87" i="1"/>
  <c r="AG86" i="1" s="1"/>
  <c r="AH87" i="1"/>
  <c r="AH86" i="1" s="1"/>
  <c r="AI87" i="1"/>
  <c r="AI86" i="1" s="1"/>
  <c r="E87" i="1"/>
  <c r="E86" i="1" s="1"/>
  <c r="F87" i="1"/>
  <c r="F86" i="1" s="1"/>
  <c r="G87" i="1"/>
  <c r="G86" i="1" s="1"/>
  <c r="H87" i="1"/>
  <c r="H86" i="1" s="1"/>
  <c r="I87" i="1"/>
  <c r="I86" i="1" s="1"/>
  <c r="J122" i="1" l="1"/>
  <c r="J121" i="1"/>
  <c r="J120" i="1" l="1"/>
  <c r="AJ22" i="1"/>
  <c r="AJ21" i="1" s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J22" i="1"/>
  <c r="J21" i="1" s="1"/>
  <c r="K22" i="1"/>
  <c r="K21" i="1" s="1"/>
  <c r="L22" i="1"/>
  <c r="L21" i="1" s="1"/>
  <c r="M22" i="1"/>
  <c r="M21" i="1" s="1"/>
  <c r="N22" i="1"/>
  <c r="N21" i="1" s="1"/>
  <c r="O22" i="1"/>
  <c r="O21" i="1" s="1"/>
  <c r="P22" i="1"/>
  <c r="P21" i="1" s="1"/>
  <c r="Q22" i="1"/>
  <c r="Q21" i="1" s="1"/>
  <c r="R22" i="1"/>
  <c r="R21" i="1" s="1"/>
  <c r="S22" i="1"/>
  <c r="S21" i="1" s="1"/>
  <c r="T22" i="1"/>
  <c r="T21" i="1" s="1"/>
  <c r="U22" i="1"/>
  <c r="U21" i="1" s="1"/>
  <c r="V22" i="1"/>
  <c r="V21" i="1" s="1"/>
  <c r="W22" i="1"/>
  <c r="W21" i="1" s="1"/>
  <c r="X22" i="1"/>
  <c r="X21" i="1" s="1"/>
  <c r="Y22" i="1"/>
  <c r="Y21" i="1" s="1"/>
  <c r="Z22" i="1"/>
  <c r="Z21" i="1" s="1"/>
  <c r="AA22" i="1"/>
  <c r="AA21" i="1" s="1"/>
  <c r="AB22" i="1"/>
  <c r="AB21" i="1" s="1"/>
  <c r="AC22" i="1"/>
  <c r="AC21" i="1" s="1"/>
  <c r="AK22" i="1"/>
  <c r="AK21" i="1" s="1"/>
  <c r="AL22" i="1"/>
  <c r="AL21" i="1" s="1"/>
  <c r="AM22" i="1"/>
  <c r="AM21" i="1" s="1"/>
  <c r="AN22" i="1"/>
  <c r="AN21" i="1" s="1"/>
  <c r="AO22" i="1"/>
  <c r="AO21" i="1" s="1"/>
  <c r="AP22" i="1"/>
  <c r="AP21" i="1" s="1"/>
  <c r="AQ22" i="1"/>
  <c r="AQ21" i="1" s="1"/>
  <c r="AR22" i="1"/>
  <c r="AR21" i="1" s="1"/>
  <c r="AS22" i="1"/>
  <c r="AS21" i="1" s="1"/>
  <c r="AT22" i="1"/>
  <c r="AT21" i="1" s="1"/>
  <c r="AU22" i="1"/>
  <c r="AU21" i="1" s="1"/>
  <c r="AV22" i="1"/>
  <c r="AV21" i="1" s="1"/>
  <c r="AW22" i="1"/>
  <c r="AW21" i="1" s="1"/>
  <c r="AX22" i="1"/>
  <c r="AX21" i="1" s="1"/>
  <c r="AY22" i="1"/>
  <c r="AY21" i="1" s="1"/>
  <c r="AZ22" i="1"/>
  <c r="AZ21" i="1" s="1"/>
  <c r="BA22" i="1"/>
  <c r="BA21" i="1" s="1"/>
  <c r="BB22" i="1"/>
  <c r="BB21" i="1" s="1"/>
  <c r="BC22" i="1"/>
  <c r="BC21" i="1" s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K38" i="1"/>
  <c r="M38" i="1"/>
  <c r="O38" i="1"/>
  <c r="Q38" i="1"/>
  <c r="S38" i="1"/>
  <c r="U38" i="1"/>
  <c r="W38" i="1"/>
  <c r="Y38" i="1"/>
  <c r="AA38" i="1"/>
  <c r="AC38" i="1"/>
  <c r="AK38" i="1"/>
  <c r="AM38" i="1"/>
  <c r="AO38" i="1"/>
  <c r="AQ38" i="1"/>
  <c r="AS38" i="1"/>
  <c r="AU38" i="1"/>
  <c r="AW38" i="1"/>
  <c r="AY38" i="1"/>
  <c r="BC38" i="1"/>
  <c r="J38" i="1"/>
  <c r="L38" i="1"/>
  <c r="N38" i="1"/>
  <c r="P38" i="1"/>
  <c r="R38" i="1"/>
  <c r="T38" i="1"/>
  <c r="V38" i="1"/>
  <c r="X38" i="1"/>
  <c r="Z38" i="1"/>
  <c r="AB38" i="1"/>
  <c r="AJ38" i="1"/>
  <c r="AL38" i="1"/>
  <c r="AN38" i="1"/>
  <c r="AP38" i="1"/>
  <c r="AR38" i="1"/>
  <c r="AT38" i="1"/>
  <c r="AV38" i="1"/>
  <c r="AX38" i="1"/>
  <c r="AZ38" i="1"/>
  <c r="BA38" i="1"/>
  <c r="BB38" i="1"/>
  <c r="AC30" i="1" l="1"/>
  <c r="O30" i="1"/>
  <c r="AU30" i="1"/>
  <c r="W30" i="1"/>
  <c r="BC30" i="1"/>
  <c r="AM30" i="1"/>
  <c r="AX30" i="1"/>
  <c r="AP30" i="1"/>
  <c r="Z30" i="1"/>
  <c r="R30" i="1"/>
  <c r="J30" i="1"/>
  <c r="AZ30" i="1"/>
  <c r="AV30" i="1"/>
  <c r="AR30" i="1"/>
  <c r="AN30" i="1"/>
  <c r="AJ30" i="1"/>
  <c r="AB30" i="1"/>
  <c r="X30" i="1"/>
  <c r="T30" i="1"/>
  <c r="P30" i="1"/>
  <c r="L30" i="1"/>
  <c r="BA30" i="1"/>
  <c r="AW30" i="1"/>
  <c r="AS30" i="1"/>
  <c r="AO30" i="1"/>
  <c r="AK30" i="1"/>
  <c r="Y30" i="1"/>
  <c r="U30" i="1"/>
  <c r="Q30" i="1"/>
  <c r="M30" i="1"/>
  <c r="AQ30" i="1"/>
  <c r="AA30" i="1"/>
  <c r="K30" i="1"/>
  <c r="BB30" i="1"/>
  <c r="AT30" i="1"/>
  <c r="AL30" i="1"/>
  <c r="V30" i="1"/>
  <c r="N30" i="1"/>
  <c r="AY30" i="1"/>
  <c r="S30" i="1"/>
  <c r="J19" i="1" l="1"/>
  <c r="J20" i="1" s="1"/>
  <c r="AU19" i="1"/>
  <c r="AU20" i="1" s="1"/>
  <c r="O19" i="1"/>
  <c r="O20" i="1" s="1"/>
  <c r="AZ19" i="1"/>
  <c r="AZ20" i="1" s="1"/>
  <c r="U19" i="1"/>
  <c r="U20" i="1" s="1"/>
  <c r="AV19" i="1"/>
  <c r="AV20" i="1" s="1"/>
  <c r="AB19" i="1"/>
  <c r="AB20" i="1" s="1"/>
  <c r="AY19" i="1"/>
  <c r="AY20" i="1" s="1"/>
  <c r="AP19" i="1"/>
  <c r="AP20" i="1" s="1"/>
  <c r="X19" i="1"/>
  <c r="X20" i="1" s="1"/>
  <c r="AM19" i="1"/>
  <c r="AM20" i="1" s="1"/>
  <c r="AR19" i="1"/>
  <c r="AR20" i="1" s="1"/>
  <c r="AQ19" i="1"/>
  <c r="AQ20" i="1" s="1"/>
  <c r="V19" i="1"/>
  <c r="V20" i="1" s="1"/>
  <c r="BB19" i="1"/>
  <c r="BB20" i="1" s="1"/>
  <c r="P19" i="1"/>
  <c r="P20" i="1" s="1"/>
  <c r="L19" i="1"/>
  <c r="L20" i="1" s="1"/>
  <c r="BA19" i="1"/>
  <c r="BA20" i="1" s="1"/>
  <c r="W19" i="1"/>
  <c r="W20" i="1" s="1"/>
  <c r="N19" i="1"/>
  <c r="N20" i="1" s="1"/>
  <c r="AT19" i="1"/>
  <c r="AT20" i="1" s="1"/>
  <c r="Z19" i="1"/>
  <c r="Z20" i="1" s="1"/>
  <c r="K19" i="1"/>
  <c r="K20" i="1" s="1"/>
  <c r="T19" i="1"/>
  <c r="T20" i="1" s="1"/>
  <c r="BC19" i="1"/>
  <c r="BC20" i="1" s="1"/>
  <c r="AK19" i="1"/>
  <c r="AK20" i="1" s="1"/>
  <c r="Q19" i="1"/>
  <c r="Q20" i="1" s="1"/>
  <c r="AW19" i="1"/>
  <c r="AW20" i="1" s="1"/>
  <c r="AA19" i="1"/>
  <c r="AA20" i="1" s="1"/>
  <c r="AL19" i="1"/>
  <c r="AL20" i="1" s="1"/>
  <c r="AN19" i="1"/>
  <c r="AN20" i="1" s="1"/>
  <c r="M19" i="1"/>
  <c r="M20" i="1" s="1"/>
  <c r="AC19" i="1"/>
  <c r="AC20" i="1" s="1"/>
  <c r="AS19" i="1"/>
  <c r="AS20" i="1" s="1"/>
  <c r="S19" i="1"/>
  <c r="S20" i="1" s="1"/>
  <c r="R19" i="1"/>
  <c r="R20" i="1" s="1"/>
  <c r="AX19" i="1"/>
  <c r="AX20" i="1" s="1"/>
  <c r="Y19" i="1"/>
  <c r="Y20" i="1" s="1"/>
  <c r="AO19" i="1"/>
  <c r="AO20" i="1" s="1"/>
  <c r="AJ19" i="1"/>
  <c r="AJ20" i="1" s="1"/>
  <c r="E121" i="1" l="1"/>
  <c r="E122" i="1"/>
  <c r="E90" i="1"/>
  <c r="E89" i="1" s="1"/>
  <c r="E40" i="1"/>
  <c r="E63" i="1"/>
  <c r="E64" i="1"/>
  <c r="E65" i="1"/>
  <c r="E66" i="1"/>
  <c r="E67" i="1"/>
  <c r="E68" i="1"/>
  <c r="E69" i="1"/>
  <c r="E70" i="1"/>
  <c r="E71" i="1"/>
  <c r="E72" i="1"/>
  <c r="E23" i="1"/>
  <c r="E24" i="1"/>
  <c r="E120" i="1" l="1"/>
  <c r="E39" i="1"/>
  <c r="E38" i="1" s="1"/>
  <c r="E84" i="1"/>
  <c r="E83" i="1" s="1"/>
  <c r="E22" i="1"/>
  <c r="E21" i="1" s="1"/>
  <c r="F71" i="1"/>
  <c r="G71" i="1"/>
  <c r="H71" i="1"/>
  <c r="I71" i="1"/>
  <c r="AE71" i="1"/>
  <c r="AF71" i="1"/>
  <c r="AG71" i="1"/>
  <c r="AH71" i="1"/>
  <c r="AI71" i="1"/>
  <c r="F72" i="1"/>
  <c r="G72" i="1"/>
  <c r="H72" i="1"/>
  <c r="I72" i="1"/>
  <c r="AE72" i="1"/>
  <c r="AF72" i="1"/>
  <c r="AG72" i="1"/>
  <c r="AH72" i="1"/>
  <c r="AI72" i="1"/>
  <c r="F90" i="1"/>
  <c r="F89" i="1" s="1"/>
  <c r="G90" i="1"/>
  <c r="G89" i="1" s="1"/>
  <c r="H90" i="1"/>
  <c r="H89" i="1" s="1"/>
  <c r="I90" i="1"/>
  <c r="I89" i="1" s="1"/>
  <c r="F84" i="1" l="1"/>
  <c r="F83" i="1" s="1"/>
  <c r="AF84" i="1"/>
  <c r="AF83" i="1" s="1"/>
  <c r="AG84" i="1"/>
  <c r="AG83" i="1" s="1"/>
  <c r="G84" i="1"/>
  <c r="G83" i="1" s="1"/>
  <c r="AI84" i="1"/>
  <c r="AI83" i="1" s="1"/>
  <c r="AH84" i="1"/>
  <c r="AH83" i="1" s="1"/>
  <c r="H84" i="1"/>
  <c r="H83" i="1" s="1"/>
  <c r="I84" i="1"/>
  <c r="I83" i="1" s="1"/>
  <c r="AE70" i="1"/>
  <c r="AI70" i="1"/>
  <c r="AH70" i="1"/>
  <c r="AG70" i="1"/>
  <c r="AF70" i="1"/>
  <c r="I70" i="1"/>
  <c r="H70" i="1"/>
  <c r="G70" i="1"/>
  <c r="F70" i="1"/>
  <c r="AE84" i="1" l="1"/>
  <c r="AE83" i="1" s="1"/>
  <c r="AE122" i="1"/>
  <c r="AF122" i="1"/>
  <c r="AG122" i="1"/>
  <c r="AH122" i="1"/>
  <c r="AI122" i="1"/>
  <c r="AF121" i="1"/>
  <c r="AG121" i="1"/>
  <c r="AG120" i="1" s="1"/>
  <c r="AH121" i="1"/>
  <c r="AI121" i="1"/>
  <c r="AI120" i="1" s="1"/>
  <c r="AE121" i="1"/>
  <c r="AF90" i="1"/>
  <c r="AF89" i="1" s="1"/>
  <c r="AG90" i="1"/>
  <c r="AG89" i="1" s="1"/>
  <c r="AH90" i="1"/>
  <c r="AH89" i="1" s="1"/>
  <c r="AI90" i="1"/>
  <c r="AI89" i="1" s="1"/>
  <c r="AE90" i="1"/>
  <c r="AE89" i="1" s="1"/>
  <c r="AE64" i="1"/>
  <c r="AF64" i="1"/>
  <c r="AG64" i="1"/>
  <c r="AH64" i="1"/>
  <c r="AI64" i="1"/>
  <c r="AE65" i="1"/>
  <c r="AF65" i="1"/>
  <c r="AG65" i="1"/>
  <c r="AH65" i="1"/>
  <c r="AI65" i="1"/>
  <c r="AE66" i="1"/>
  <c r="AF66" i="1"/>
  <c r="AG66" i="1"/>
  <c r="AH66" i="1"/>
  <c r="AI66" i="1"/>
  <c r="AE67" i="1"/>
  <c r="AF67" i="1"/>
  <c r="AG67" i="1"/>
  <c r="AH67" i="1"/>
  <c r="AI67" i="1"/>
  <c r="AE68" i="1"/>
  <c r="AF68" i="1"/>
  <c r="AG68" i="1"/>
  <c r="AH68" i="1"/>
  <c r="AI68" i="1"/>
  <c r="AE69" i="1"/>
  <c r="AF69" i="1"/>
  <c r="AG69" i="1"/>
  <c r="AH69" i="1"/>
  <c r="AI69" i="1"/>
  <c r="AF40" i="1"/>
  <c r="AG40" i="1"/>
  <c r="AH40" i="1"/>
  <c r="AI40" i="1"/>
  <c r="AE40" i="1"/>
  <c r="AE24" i="1"/>
  <c r="AF24" i="1"/>
  <c r="AG24" i="1"/>
  <c r="AH24" i="1"/>
  <c r="AI24" i="1"/>
  <c r="AF23" i="1"/>
  <c r="AH23" i="1"/>
  <c r="AI23" i="1"/>
  <c r="AE23" i="1"/>
  <c r="AG23" i="1"/>
  <c r="F122" i="1"/>
  <c r="G122" i="1"/>
  <c r="H122" i="1"/>
  <c r="I122" i="1"/>
  <c r="F121" i="1"/>
  <c r="F120" i="1" s="1"/>
  <c r="G121" i="1"/>
  <c r="G120" i="1" s="1"/>
  <c r="H121" i="1"/>
  <c r="H120" i="1" s="1"/>
  <c r="I121" i="1"/>
  <c r="I120" i="1" s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40" i="1"/>
  <c r="F39" i="1" s="1"/>
  <c r="G40" i="1"/>
  <c r="G39" i="1" s="1"/>
  <c r="H40" i="1"/>
  <c r="H39" i="1" s="1"/>
  <c r="I40" i="1"/>
  <c r="I39" i="1" s="1"/>
  <c r="H24" i="1"/>
  <c r="I24" i="1"/>
  <c r="H23" i="1"/>
  <c r="I23" i="1"/>
  <c r="F24" i="1"/>
  <c r="AF120" i="1" l="1"/>
  <c r="AH120" i="1"/>
  <c r="AE120" i="1"/>
  <c r="AI39" i="1"/>
  <c r="AI38" i="1" s="1"/>
  <c r="AF39" i="1"/>
  <c r="AF38" i="1" s="1"/>
  <c r="AH39" i="1"/>
  <c r="AH38" i="1" s="1"/>
  <c r="AE39" i="1"/>
  <c r="AE38" i="1" s="1"/>
  <c r="AG39" i="1"/>
  <c r="AG38" i="1" s="1"/>
  <c r="G38" i="1"/>
  <c r="F38" i="1"/>
  <c r="H38" i="1"/>
  <c r="I38" i="1"/>
  <c r="F31" i="1"/>
  <c r="E31" i="1"/>
  <c r="E30" i="1" s="1"/>
  <c r="AI31" i="1"/>
  <c r="AF22" i="1"/>
  <c r="AF21" i="1" s="1"/>
  <c r="AF31" i="1"/>
  <c r="G31" i="1"/>
  <c r="H22" i="1"/>
  <c r="H21" i="1" s="1"/>
  <c r="H31" i="1"/>
  <c r="AG22" i="1"/>
  <c r="AG21" i="1" s="1"/>
  <c r="AH22" i="1"/>
  <c r="AH21" i="1" s="1"/>
  <c r="AH31" i="1"/>
  <c r="I22" i="1"/>
  <c r="I21" i="1" s="1"/>
  <c r="I31" i="1"/>
  <c r="AE22" i="1"/>
  <c r="AE21" i="1" s="1"/>
  <c r="AI22" i="1"/>
  <c r="AI21" i="1" s="1"/>
  <c r="G24" i="1"/>
  <c r="G23" i="1"/>
  <c r="F23" i="1"/>
  <c r="F22" i="1" s="1"/>
  <c r="F21" i="1" s="1"/>
  <c r="F30" i="1" l="1"/>
  <c r="I30" i="1"/>
  <c r="H30" i="1"/>
  <c r="H19" i="1" s="1"/>
  <c r="H20" i="1" s="1"/>
  <c r="G30" i="1"/>
  <c r="E19" i="1"/>
  <c r="E20" i="1" s="1"/>
  <c r="AD22" i="1"/>
  <c r="AD21" i="1" s="1"/>
  <c r="AD19" i="1" s="1"/>
  <c r="AD20" i="1" s="1"/>
  <c r="AH30" i="1"/>
  <c r="AF30" i="1"/>
  <c r="G22" i="1"/>
  <c r="G21" i="1" s="1"/>
  <c r="AI30" i="1"/>
  <c r="D22" i="1"/>
  <c r="D21" i="1" s="1"/>
  <c r="F19" i="1" l="1"/>
  <c r="F20" i="1" s="1"/>
  <c r="I19" i="1"/>
  <c r="I20" i="1" s="1"/>
  <c r="G19" i="1"/>
  <c r="G20" i="1" s="1"/>
  <c r="AH19" i="1"/>
  <c r="AH20" i="1" s="1"/>
  <c r="AF19" i="1"/>
  <c r="AF20" i="1" s="1"/>
  <c r="AI19" i="1"/>
  <c r="AI20" i="1" s="1"/>
  <c r="D19" i="1" l="1"/>
  <c r="D20" i="1" s="1"/>
  <c r="AE31" i="1" l="1"/>
  <c r="AE30" i="1" s="1"/>
  <c r="AG31" i="1"/>
  <c r="AG30" i="1" s="1"/>
  <c r="AE19" i="1" l="1"/>
  <c r="AE20" i="1" s="1"/>
  <c r="AG19" i="1"/>
  <c r="AG20" i="1" s="1"/>
</calcChain>
</file>

<file path=xl/sharedStrings.xml><?xml version="1.0" encoding="utf-8"?>
<sst xmlns="http://schemas.openxmlformats.org/spreadsheetml/2006/main" count="639" uniqueCount="382">
  <si>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</si>
  <si>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</si>
  <si>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</si>
  <si>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</si>
  <si>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</si>
  <si>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</si>
  <si>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</si>
  <si>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</si>
  <si>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</si>
  <si>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</si>
  <si>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</si>
  <si>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</si>
  <si>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</si>
  <si>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</si>
  <si>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</si>
  <si>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</si>
  <si>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</si>
  <si>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</si>
  <si>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</si>
  <si>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</si>
  <si>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</si>
  <si>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</si>
  <si>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</si>
  <si>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</si>
  <si>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</si>
  <si>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</si>
  <si>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</si>
  <si>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</si>
  <si>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</si>
  <si>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</si>
  <si>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</si>
  <si>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</si>
  <si>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</si>
  <si>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</si>
  <si>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</si>
  <si>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</si>
  <si>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</si>
  <si>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</si>
  <si>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</si>
  <si>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</si>
  <si>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</si>
  <si>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</si>
  <si>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</si>
  <si>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</si>
  <si>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</si>
  <si>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</si>
  <si>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</si>
  <si>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</si>
  <si>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</si>
  <si>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</si>
  <si>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</si>
  <si>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</si>
  <si>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</si>
  <si>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</si>
  <si>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</si>
  <si>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</si>
  <si>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</si>
  <si>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</si>
  <si>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</si>
  <si>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</si>
  <si>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</si>
  <si>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</si>
  <si>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</si>
  <si>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</si>
  <si>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</si>
  <si>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</si>
  <si>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</si>
  <si>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</si>
  <si>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</si>
  <si>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</si>
  <si>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</si>
  <si>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</si>
  <si>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</si>
  <si>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</si>
  <si>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</si>
  <si>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</si>
  <si>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</si>
  <si>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</si>
  <si>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</si>
  <si>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</si>
  <si>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</si>
  <si>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</si>
  <si>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</si>
  <si>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</si>
  <si>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</si>
  <si>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</si>
  <si>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</si>
  <si>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</si>
  <si>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</si>
  <si>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</si>
  <si>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</si>
  <si>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</si>
  <si>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</si>
  <si>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</si>
  <si>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</si>
  <si>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</si>
  <si>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</si>
  <si>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</si>
  <si>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1.2.2.1.3</t>
  </si>
  <si>
    <t>1.2.2.1.5</t>
  </si>
  <si>
    <t>1.2.2.1.6</t>
  </si>
  <si>
    <t>1.2.2.1.7</t>
  </si>
  <si>
    <t>1.2.2.1.8</t>
  </si>
  <si>
    <t>1.2.2.1.9</t>
  </si>
  <si>
    <t>1.2.2.1.10</t>
  </si>
  <si>
    <t>1.2.2.1.12</t>
  </si>
  <si>
    <t>1.2.2.1.13</t>
  </si>
  <si>
    <t>1.2.2.1.14</t>
  </si>
  <si>
    <t>1.2.2.1.15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</si>
  <si>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</si>
  <si>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</si>
  <si>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</si>
  <si>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</si>
  <si>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</si>
  <si>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</si>
  <si>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</si>
  <si>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</si>
  <si>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</si>
  <si>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</t>
  </si>
  <si>
    <t>Муниципального предприятия "Всеволожское предприятие электрических сетей"</t>
  </si>
  <si>
    <t>1.2.1.1.1</t>
  </si>
  <si>
    <t>1.2.2.1.1</t>
  </si>
  <si>
    <t>1.4.1</t>
  </si>
  <si>
    <t>1.4.2</t>
  </si>
  <si>
    <t>нд</t>
  </si>
  <si>
    <t>1.6.1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</si>
  <si>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</si>
  <si>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</si>
  <si>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1.2.2.1.20</t>
  </si>
  <si>
    <t>1.2.2.1.22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</si>
  <si>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</si>
  <si>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</si>
  <si>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</si>
  <si>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</si>
  <si>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</si>
  <si>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</si>
  <si>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</si>
  <si>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>J_2000001310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</si>
  <si>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</si>
  <si>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</si>
  <si>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</si>
  <si>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</si>
  <si>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</si>
  <si>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</si>
  <si>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 xml:space="preserve">1.2.3.2 </t>
  </si>
  <si>
    <t>Установка приборов учета, класс напряжения 6 (10) кВ</t>
  </si>
  <si>
    <t>1.2.3.2.1</t>
  </si>
  <si>
    <t>J_2100000054</t>
  </si>
  <si>
    <t>1.2.2.1.26</t>
  </si>
  <si>
    <t>1.2.2.1.27</t>
  </si>
  <si>
    <t>1.2.2.1.28</t>
  </si>
  <si>
    <t>1.4.3</t>
  </si>
  <si>
    <t>1.2.2.1.29</t>
  </si>
  <si>
    <t>1.4.4</t>
  </si>
  <si>
    <t>1.4.5</t>
  </si>
  <si>
    <t>1.4.6</t>
  </si>
  <si>
    <t>1.4.7</t>
  </si>
  <si>
    <t>1.4.8</t>
  </si>
  <si>
    <t>1.2.2.1.2</t>
  </si>
  <si>
    <t>1.2.2.1.4</t>
  </si>
  <si>
    <t>1.2.2.1.11</t>
  </si>
  <si>
    <t xml:space="preserve">Реконструкция КЛ-6кВ ф.640-01 от РП-10 до ТП-94, L~550м., Колтушское ш. у д.20,  г.Всеволожск
</t>
  </si>
  <si>
    <t>1.2.2.1.16</t>
  </si>
  <si>
    <t>Реконструкция ВЛ-10 кВ ф. 325-01 L~ 450 м,  ул. Пионерская,  п. Рахья</t>
  </si>
  <si>
    <t>J_2100001127</t>
  </si>
  <si>
    <t>1.2.2.1.18</t>
  </si>
  <si>
    <t>1.2.2.1.19</t>
  </si>
  <si>
    <t>1.2.2.1.21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</si>
  <si>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</si>
  <si>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</si>
  <si>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</si>
  <si>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</si>
  <si>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Автомобиль УАЗ</t>
  </si>
  <si>
    <t>J_2200000437</t>
  </si>
  <si>
    <t>J_2000000455</t>
  </si>
  <si>
    <t>Реконструкция ВЛ-0,4кВ  ТП-104 Ф.2,   L~445м , г. Всеволожск.</t>
  </si>
  <si>
    <t>J_2200001281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</si>
  <si>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</si>
  <si>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</si>
  <si>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пос. Токсово, КЛ-10 к от ТП-431 до ТП-324, фид. 601-08 АСБ-10-185</t>
  </si>
  <si>
    <t>E_2000000236</t>
  </si>
  <si>
    <t>Финансирование капитальных вложений 2023 года, млн. рублей (с НДС)</t>
  </si>
  <si>
    <t>Освоение капитальных вложений 2023 года, млн. рублей (без НДС)</t>
  </si>
  <si>
    <t>1.2.2.1.30</t>
  </si>
  <si>
    <t>1.2.2.1.31</t>
  </si>
  <si>
    <t>1.2.2.1.32</t>
  </si>
  <si>
    <t>1.2.2.1.33</t>
  </si>
  <si>
    <t>г.Всеволожск, в ТП-85 замена оборудования.</t>
  </si>
  <si>
    <t>E_2300000158</t>
  </si>
  <si>
    <t>Реконструкция ВЛ-0,4кВ ТП-69 Ф.7,   L~550м, г. Всеволожск.</t>
  </si>
  <si>
    <t>J_2000001292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</si>
  <si>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</si>
  <si>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</si>
  <si>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</si>
  <si>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</si>
  <si>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</si>
  <si>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</si>
  <si>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</si>
  <si>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</si>
  <si>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</si>
  <si>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</si>
  <si>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</si>
  <si>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</si>
  <si>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</si>
  <si>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</si>
  <si>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</si>
  <si>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</si>
  <si>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</si>
  <si>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</si>
  <si>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</si>
  <si>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</si>
  <si>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</si>
  <si>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</si>
  <si>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</si>
  <si>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</si>
  <si>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</si>
  <si>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</si>
  <si>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</si>
  <si>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</si>
  <si>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</si>
  <si>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</si>
  <si>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</si>
  <si>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</si>
  <si>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</si>
  <si>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</si>
  <si>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</si>
  <si>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</si>
  <si>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</si>
  <si>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</si>
  <si>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</si>
  <si>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</si>
  <si>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</si>
  <si>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</si>
  <si>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</si>
  <si>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</si>
  <si>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>E_0000001222</t>
  </si>
  <si>
    <t xml:space="preserve">пос.Рахья,ВЛ-10кВ,от РТП-2983 до ТП-17,СИП-3 1х95, L=1150м </t>
  </si>
  <si>
    <t>E_0000001110</t>
  </si>
  <si>
    <t xml:space="preserve">г.Всеволожск,ВЛ-0,4кВ от ТП-20 по ул.Некрасова,СИП-2 3х95+1х95, L=470м </t>
  </si>
  <si>
    <t>E_0000001225</t>
  </si>
  <si>
    <t>Замена ПУ на основании ФЗ 522 по классу напряжения 0,4кВ</t>
  </si>
  <si>
    <t>М_2200000055</t>
  </si>
  <si>
    <t>г.Всеволожск,КТПП-630 с трансформатором 400кВА на ул.Варшавская взамен ТП-11</t>
  </si>
  <si>
    <t>E_2000002515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</si>
  <si>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</si>
  <si>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</si>
  <si>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</si>
  <si>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</si>
  <si>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</si>
  <si>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</si>
  <si>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автомобиль легковой ВАЗ (НИВА) 3 шт</t>
  </si>
  <si>
    <t>J_2200000438</t>
  </si>
  <si>
    <t>Покупка электроинструмента и вспомогательных материалов для выполнения ИПР</t>
  </si>
  <si>
    <t>1.6.3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</si>
  <si>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</si>
  <si>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</si>
  <si>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</si>
  <si>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</si>
  <si>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</si>
  <si>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</si>
  <si>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</si>
  <si>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</si>
  <si>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</si>
  <si>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</si>
  <si>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</si>
  <si>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</si>
  <si>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</si>
  <si>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</si>
  <si>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</si>
  <si>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</si>
  <si>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</si>
  <si>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</si>
  <si>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</si>
  <si>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</si>
  <si>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</si>
  <si>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</si>
  <si>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</si>
  <si>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</si>
  <si>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</si>
  <si>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</si>
  <si>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</si>
  <si>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</si>
  <si>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</si>
  <si>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</si>
  <si>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Распоряжением Комитета по ТЭК №79 от 31.10.2022г.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</si>
  <si>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</si>
  <si>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</si>
  <si>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</si>
  <si>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1.1.1.3.2</t>
  </si>
  <si>
    <t>Мероприятия по технологическому присоединению ООО "Агротрейд" (ОД-21/Д-211 от 30.04.2021г)</t>
  </si>
  <si>
    <t>L_2100033630</t>
  </si>
  <si>
    <t>1.1.1.3.3</t>
  </si>
  <si>
    <t>Мероприятия по технологическому присоединению ИП Хомякова И.О., ИП Орловцева А.О (ОД-21/Д-156 от 23.04.2021г)</t>
  </si>
  <si>
    <t>L_2100033631</t>
  </si>
  <si>
    <t>Реконструкция ВЛ-0,4 кВ фид. 3 ТП-426, L= 80 м., ул.Санаторная, п. Токсово  (Кривенок Н.Н. 21/Д-511 от 28.09.21 г.)</t>
  </si>
  <si>
    <t>М_2200031221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</si>
  <si>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</si>
  <si>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</si>
  <si>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</si>
  <si>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</si>
  <si>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1.2.2.1.37</t>
  </si>
  <si>
    <t>Реконструкция ВЛ-0,4 кВ фид. 3 ТП-426, L= 80 м., ул.Санаторная, п. Токсово  (Елисеева К.И. 22/Д-414 от 29.06.22 г.)</t>
  </si>
  <si>
    <t>N_2300031256</t>
  </si>
  <si>
    <t>1.2.2.1.38</t>
  </si>
  <si>
    <t>1.2.2.1.39</t>
  </si>
  <si>
    <t>Строительство РП-11, г. Всеволожск</t>
  </si>
  <si>
    <t>J_2000002550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</si>
  <si>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</si>
  <si>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</si>
  <si>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</si>
  <si>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</si>
  <si>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</si>
  <si>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</si>
  <si>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</si>
  <si>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</si>
  <si>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</si>
  <si>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</si>
  <si>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1.4.15</t>
  </si>
  <si>
    <t>1.4.16</t>
  </si>
  <si>
    <t>1.4.17</t>
  </si>
  <si>
    <t>1.4.18</t>
  </si>
  <si>
    <t>1.4.19</t>
  </si>
  <si>
    <t>1.4.20</t>
  </si>
  <si>
    <t>1.6.4</t>
  </si>
  <si>
    <t>Приобретение и установка программно-аппаратного комплекса "Пирамида 2.0 "</t>
  </si>
  <si>
    <t>N_2300000458</t>
  </si>
  <si>
    <t>1.6.5</t>
  </si>
  <si>
    <t>Автогидроподъемник</t>
  </si>
  <si>
    <t>J_2100000436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</si>
  <si>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</si>
  <si>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</si>
  <si>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</si>
  <si>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1.2.1.1.4</t>
  </si>
  <si>
    <t>МКУ ЕСЗ ВР ЛО КОЦ  Нагорная 43  19/Д-508 от 13.11.2019</t>
  </si>
  <si>
    <t>J_2000033624</t>
  </si>
  <si>
    <t>N_2300033634</t>
  </si>
  <si>
    <t>1.1.1.3.4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</si>
  <si>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</si>
  <si>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</si>
  <si>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</si>
  <si>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</si>
  <si>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</si>
  <si>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</si>
  <si>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>1.2.2.1.40</t>
  </si>
  <si>
    <t>1.2.2.1.41</t>
  </si>
  <si>
    <t>1.2.2.1.42</t>
  </si>
  <si>
    <t>Строительство МТП 10/0,4 ,ВЛЗ-10кВ, КЛ-0,4кВ на землях ЗАО "Щеглово" (Ксенофонтова Н.И. №ОД-19/Д-585 от 24.12.2019г)</t>
  </si>
  <si>
    <t>L_2100000268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</si>
  <si>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</si>
  <si>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</si>
  <si>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КВЛ-0,4 кВ от ТП-41, L-85 м., Октябрьский пр., уч. 101, г. Всеволожск  (ИП Астров С.А. 21/Д-340 от 29.07.21 г.)</t>
  </si>
  <si>
    <t>N_2300032622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</si>
  <si>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</si>
  <si>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</si>
  <si>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ВЛИ-0,4 кВ от ТП-323, L-150 м., ул. Школьная, уч. 8а, п. Токсово   (ИП Шанина М.А. 22/Д-081 от 19.03.22)</t>
  </si>
  <si>
    <t>N_2300032227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</si>
  <si>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</si>
  <si>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</si>
  <si>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>N_2300032623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</si>
  <si>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</si>
  <si>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</si>
  <si>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</si>
  <si>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</si>
  <si>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</si>
  <si>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</si>
  <si>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</si>
  <si>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</si>
  <si>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</si>
  <si>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</si>
  <si>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 xml:space="preserve"> Реконструкция ВЛ-0,4 кВ от ТП-202 , L~250 м,  Речной переулок, пос. Токсово.</t>
  </si>
  <si>
    <t>J_2000012101</t>
  </si>
  <si>
    <t>1.2.2.1.43</t>
  </si>
  <si>
    <t xml:space="preserve">пос.Рахья,ВЛ-0,4кВ от ТП-38 по ул.Пионерская,СИП-2 3х95+1х95, L=500м </t>
  </si>
  <si>
    <t>E_0000001230</t>
  </si>
  <si>
    <t>1.4.29</t>
  </si>
  <si>
    <t xml:space="preserve">Строительство: КТП-П-630/10/0,4 кВ с трансформатором ТМГ-400 кВА, КЛ-10 кВ от оп. ВЛЗ-10 кВ ф. 403-04 до проектируемой КТПП, L~200м.,КЛ-0,4 кВ от проектируемой КТПП до проектируемого КК L~120м.г. Всеволожск, ул. Пушкинская, уч. 128-Б (Уваров А.Н. 22/Д-706 от 11.11.22 г.)
</t>
  </si>
  <si>
    <t xml:space="preserve">Строительство ТП-630/10/0,4 с трансформатором 400 кВА, ВЛЗ-10 кВ от фид. 601-08,  L-150 м.,  д. Аудио, СНТ «Аудио»»(СНТ «Аудио» № ОД-22/Д-585 от 27.03.2023г.)
</t>
  </si>
  <si>
    <t>1.2.1.1.5</t>
  </si>
  <si>
    <t>месяцев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</si>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</sst>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3" fillId="0" borderId="4" xfId="0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textRotation="90" wrapText="1"/>
    </xf>
    <xf numFmtId="0" fontId="1" fillId="0" borderId="8" xfId="0" applyNumberFormat="1" applyFont="1" applyFill="1" applyBorder="1" applyAlignment="1">
      <alignment horizontal="center" vertical="top"/>
    </xf>
    <xf numFmtId="0" fontId="1" fillId="0" borderId="8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center" wrapText="1"/>
    </xf>
    <xf numFmtId="2" fontId="1" fillId="0" borderId="8" xfId="4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left" vertical="center" wrapText="1"/>
    </xf>
    <xf numFmtId="49" fontId="1" fillId="0" borderId="8" xfId="2" applyNumberFormat="1" applyFont="1" applyFill="1" applyBorder="1" applyAlignment="1">
      <alignment horizontal="center" vertical="center" wrapText="1"/>
    </xf>
    <xf numFmtId="2" fontId="1" fillId="0" borderId="8" xfId="5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8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4" xfId="1" applyNumberFormat="1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 applyProtection="1">
      <alignment horizontal="left" vertical="center" wrapText="1"/>
      <protection locked="0"/>
    </xf>
    <xf numFmtId="0" fontId="1" fillId="0" borderId="8" xfId="0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/>
    </xf>
    <xf numFmtId="49" fontId="3" fillId="0" borderId="13" xfId="1" applyNumberFormat="1" applyFont="1" applyFill="1" applyBorder="1" applyAlignment="1">
      <alignment horizontal="center" wrapText="1"/>
    </xf>
    <xf numFmtId="0" fontId="3" fillId="0" borderId="13" xfId="1" applyNumberFormat="1" applyFont="1" applyFill="1" applyBorder="1" applyAlignment="1">
      <alignment horizontal="center"/>
    </xf>
    <xf numFmtId="2" fontId="3" fillId="0" borderId="13" xfId="1" applyNumberFormat="1" applyFont="1" applyFill="1" applyBorder="1" applyAlignment="1">
      <alignment horizontal="center" vertical="center"/>
    </xf>
    <xf numFmtId="2" fontId="3" fillId="0" borderId="11" xfId="1" applyNumberFormat="1" applyFont="1" applyFill="1" applyBorder="1" applyAlignment="1">
      <alignment horizontal="center" vertical="center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2" fontId="3" fillId="0" borderId="8" xfId="1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/>
    </xf>
    <xf numFmtId="2" fontId="5" fillId="0" borderId="8" xfId="1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left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2" fontId="1" fillId="0" borderId="8" xfId="1" applyNumberFormat="1" applyFont="1" applyFill="1" applyBorder="1" applyAlignment="1">
      <alignment horizontal="center" vertical="center"/>
    </xf>
    <xf numFmtId="4" fontId="1" fillId="0" borderId="8" xfId="1" applyNumberFormat="1" applyFont="1" applyFill="1" applyBorder="1" applyAlignment="1">
      <alignment horizontal="center" vertical="center"/>
    </xf>
    <xf numFmtId="49" fontId="6" fillId="0" borderId="8" xfId="2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11 2" xfId="4"/>
    <cellStyle name="Обычный 17" xfId="3"/>
    <cellStyle name="Обычный 3 2" xfId="5"/>
    <cellStyle name="Обычный 7" xfId="1"/>
    <cellStyle name="Обычный 7 13" xfId="2"/>
  </cellStyles>
  <dxfs count="13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25"/>
  <sheetViews>
    <sheetView tabSelected="1" zoomScale="79" zoomScaleNormal="79" workbookViewId="0">
      <selection activeCell="A2" sqref="A2"/>
    </sheetView>
  </sheetViews>
  <sheetFormatPr defaultColWidth="9.109375" defaultRowHeight="15.6" x14ac:dyDescent="0.3"/>
  <cols>
    <col min="1" max="1" width="9.33203125" style="4" customWidth="1"/>
    <col min="2" max="2" width="53.88671875" style="6" customWidth="1"/>
    <col min="3" max="3" width="18" style="4" customWidth="1"/>
    <col min="4" max="4" width="7.6640625" style="4" bestFit="1" customWidth="1"/>
    <col min="5" max="5" width="9.33203125" style="4" customWidth="1"/>
    <col min="6" max="6" width="6.77734375" style="4" bestFit="1" customWidth="1"/>
    <col min="7" max="7" width="9.77734375" style="4" bestFit="1" customWidth="1"/>
    <col min="8" max="8" width="6.109375" style="4" customWidth="1"/>
    <col min="9" max="9" width="7.109375" style="4" customWidth="1"/>
    <col min="10" max="10" width="9.77734375" style="4" customWidth="1"/>
    <col min="11" max="11" width="6.77734375" style="4" customWidth="1"/>
    <col min="12" max="12" width="9.77734375" style="4" customWidth="1"/>
    <col min="13" max="13" width="6.44140625" style="4" customWidth="1"/>
    <col min="14" max="14" width="5.77734375" style="4" customWidth="1"/>
    <col min="15" max="28" width="7.6640625" style="4" customWidth="1"/>
    <col min="29" max="29" width="10.88671875" style="4" customWidth="1"/>
    <col min="30" max="30" width="7.6640625" style="4" customWidth="1"/>
    <col min="31" max="31" width="9.77734375" style="4" bestFit="1" customWidth="1"/>
    <col min="32" max="35" width="7.6640625" style="4" customWidth="1"/>
    <col min="36" max="36" width="11" style="4" customWidth="1"/>
    <col min="37" max="55" width="7.6640625" style="4" customWidth="1"/>
    <col min="56" max="56" width="9.109375" style="4" customWidth="1"/>
    <col min="57" max="255" width="9.109375" style="4"/>
    <col min="256" max="256" width="5.6640625" style="4" customWidth="1"/>
    <col min="257" max="257" width="13.6640625" style="4" customWidth="1"/>
    <col min="258" max="258" width="8.88671875" style="4" customWidth="1"/>
    <col min="259" max="259" width="4.6640625" style="4" customWidth="1"/>
    <col min="260" max="284" width="3.33203125" style="4" customWidth="1"/>
    <col min="285" max="285" width="4.6640625" style="4" customWidth="1"/>
    <col min="286" max="310" width="3.33203125" style="4" customWidth="1"/>
    <col min="311" max="511" width="9.109375" style="4"/>
    <col min="512" max="512" width="5.6640625" style="4" customWidth="1"/>
    <col min="513" max="513" width="13.6640625" style="4" customWidth="1"/>
    <col min="514" max="514" width="8.88671875" style="4" customWidth="1"/>
    <col min="515" max="515" width="4.6640625" style="4" customWidth="1"/>
    <col min="516" max="540" width="3.33203125" style="4" customWidth="1"/>
    <col min="541" max="541" width="4.6640625" style="4" customWidth="1"/>
    <col min="542" max="566" width="3.33203125" style="4" customWidth="1"/>
    <col min="567" max="767" width="9.109375" style="4"/>
    <col min="768" max="768" width="5.6640625" style="4" customWidth="1"/>
    <col min="769" max="769" width="13.6640625" style="4" customWidth="1"/>
    <col min="770" max="770" width="8.88671875" style="4" customWidth="1"/>
    <col min="771" max="771" width="4.6640625" style="4" customWidth="1"/>
    <col min="772" max="796" width="3.33203125" style="4" customWidth="1"/>
    <col min="797" max="797" width="4.6640625" style="4" customWidth="1"/>
    <col min="798" max="822" width="3.33203125" style="4" customWidth="1"/>
    <col min="823" max="1023" width="9.109375" style="4"/>
    <col min="1024" max="1024" width="5.6640625" style="4" customWidth="1"/>
    <col min="1025" max="1025" width="13.6640625" style="4" customWidth="1"/>
    <col min="1026" max="1026" width="8.88671875" style="4" customWidth="1"/>
    <col min="1027" max="1027" width="4.6640625" style="4" customWidth="1"/>
    <col min="1028" max="1052" width="3.33203125" style="4" customWidth="1"/>
    <col min="1053" max="1053" width="4.6640625" style="4" customWidth="1"/>
    <col min="1054" max="1078" width="3.33203125" style="4" customWidth="1"/>
    <col min="1079" max="1279" width="9.109375" style="4"/>
    <col min="1280" max="1280" width="5.6640625" style="4" customWidth="1"/>
    <col min="1281" max="1281" width="13.6640625" style="4" customWidth="1"/>
    <col min="1282" max="1282" width="8.88671875" style="4" customWidth="1"/>
    <col min="1283" max="1283" width="4.6640625" style="4" customWidth="1"/>
    <col min="1284" max="1308" width="3.33203125" style="4" customWidth="1"/>
    <col min="1309" max="1309" width="4.6640625" style="4" customWidth="1"/>
    <col min="1310" max="1334" width="3.33203125" style="4" customWidth="1"/>
    <col min="1335" max="1535" width="9.109375" style="4"/>
    <col min="1536" max="1536" width="5.6640625" style="4" customWidth="1"/>
    <col min="1537" max="1537" width="13.6640625" style="4" customWidth="1"/>
    <col min="1538" max="1538" width="8.88671875" style="4" customWidth="1"/>
    <col min="1539" max="1539" width="4.6640625" style="4" customWidth="1"/>
    <col min="1540" max="1564" width="3.33203125" style="4" customWidth="1"/>
    <col min="1565" max="1565" width="4.6640625" style="4" customWidth="1"/>
    <col min="1566" max="1590" width="3.33203125" style="4" customWidth="1"/>
    <col min="1591" max="1791" width="9.109375" style="4"/>
    <col min="1792" max="1792" width="5.6640625" style="4" customWidth="1"/>
    <col min="1793" max="1793" width="13.6640625" style="4" customWidth="1"/>
    <col min="1794" max="1794" width="8.88671875" style="4" customWidth="1"/>
    <col min="1795" max="1795" width="4.6640625" style="4" customWidth="1"/>
    <col min="1796" max="1820" width="3.33203125" style="4" customWidth="1"/>
    <col min="1821" max="1821" width="4.6640625" style="4" customWidth="1"/>
    <col min="1822" max="1846" width="3.33203125" style="4" customWidth="1"/>
    <col min="1847" max="2047" width="9.109375" style="4"/>
    <col min="2048" max="2048" width="5.6640625" style="4" customWidth="1"/>
    <col min="2049" max="2049" width="13.6640625" style="4" customWidth="1"/>
    <col min="2050" max="2050" width="8.88671875" style="4" customWidth="1"/>
    <col min="2051" max="2051" width="4.6640625" style="4" customWidth="1"/>
    <col min="2052" max="2076" width="3.33203125" style="4" customWidth="1"/>
    <col min="2077" max="2077" width="4.6640625" style="4" customWidth="1"/>
    <col min="2078" max="2102" width="3.33203125" style="4" customWidth="1"/>
    <col min="2103" max="2303" width="9.109375" style="4"/>
    <col min="2304" max="2304" width="5.6640625" style="4" customWidth="1"/>
    <col min="2305" max="2305" width="13.6640625" style="4" customWidth="1"/>
    <col min="2306" max="2306" width="8.88671875" style="4" customWidth="1"/>
    <col min="2307" max="2307" width="4.6640625" style="4" customWidth="1"/>
    <col min="2308" max="2332" width="3.33203125" style="4" customWidth="1"/>
    <col min="2333" max="2333" width="4.6640625" style="4" customWidth="1"/>
    <col min="2334" max="2358" width="3.33203125" style="4" customWidth="1"/>
    <col min="2359" max="2559" width="9.109375" style="4"/>
    <col min="2560" max="2560" width="5.6640625" style="4" customWidth="1"/>
    <col min="2561" max="2561" width="13.6640625" style="4" customWidth="1"/>
    <col min="2562" max="2562" width="8.88671875" style="4" customWidth="1"/>
    <col min="2563" max="2563" width="4.6640625" style="4" customWidth="1"/>
    <col min="2564" max="2588" width="3.33203125" style="4" customWidth="1"/>
    <col min="2589" max="2589" width="4.6640625" style="4" customWidth="1"/>
    <col min="2590" max="2614" width="3.33203125" style="4" customWidth="1"/>
    <col min="2615" max="2815" width="9.109375" style="4"/>
    <col min="2816" max="2816" width="5.6640625" style="4" customWidth="1"/>
    <col min="2817" max="2817" width="13.6640625" style="4" customWidth="1"/>
    <col min="2818" max="2818" width="8.88671875" style="4" customWidth="1"/>
    <col min="2819" max="2819" width="4.6640625" style="4" customWidth="1"/>
    <col min="2820" max="2844" width="3.33203125" style="4" customWidth="1"/>
    <col min="2845" max="2845" width="4.6640625" style="4" customWidth="1"/>
    <col min="2846" max="2870" width="3.33203125" style="4" customWidth="1"/>
    <col min="2871" max="3071" width="9.109375" style="4"/>
    <col min="3072" max="3072" width="5.6640625" style="4" customWidth="1"/>
    <col min="3073" max="3073" width="13.6640625" style="4" customWidth="1"/>
    <col min="3074" max="3074" width="8.88671875" style="4" customWidth="1"/>
    <col min="3075" max="3075" width="4.6640625" style="4" customWidth="1"/>
    <col min="3076" max="3100" width="3.33203125" style="4" customWidth="1"/>
    <col min="3101" max="3101" width="4.6640625" style="4" customWidth="1"/>
    <col min="3102" max="3126" width="3.33203125" style="4" customWidth="1"/>
    <col min="3127" max="3327" width="9.109375" style="4"/>
    <col min="3328" max="3328" width="5.6640625" style="4" customWidth="1"/>
    <col min="3329" max="3329" width="13.6640625" style="4" customWidth="1"/>
    <col min="3330" max="3330" width="8.88671875" style="4" customWidth="1"/>
    <col min="3331" max="3331" width="4.6640625" style="4" customWidth="1"/>
    <col min="3332" max="3356" width="3.33203125" style="4" customWidth="1"/>
    <col min="3357" max="3357" width="4.6640625" style="4" customWidth="1"/>
    <col min="3358" max="3382" width="3.33203125" style="4" customWidth="1"/>
    <col min="3383" max="3583" width="9.109375" style="4"/>
    <col min="3584" max="3584" width="5.6640625" style="4" customWidth="1"/>
    <col min="3585" max="3585" width="13.6640625" style="4" customWidth="1"/>
    <col min="3586" max="3586" width="8.88671875" style="4" customWidth="1"/>
    <col min="3587" max="3587" width="4.6640625" style="4" customWidth="1"/>
    <col min="3588" max="3612" width="3.33203125" style="4" customWidth="1"/>
    <col min="3613" max="3613" width="4.6640625" style="4" customWidth="1"/>
    <col min="3614" max="3638" width="3.33203125" style="4" customWidth="1"/>
    <col min="3639" max="3839" width="9.109375" style="4"/>
    <col min="3840" max="3840" width="5.6640625" style="4" customWidth="1"/>
    <col min="3841" max="3841" width="13.6640625" style="4" customWidth="1"/>
    <col min="3842" max="3842" width="8.88671875" style="4" customWidth="1"/>
    <col min="3843" max="3843" width="4.6640625" style="4" customWidth="1"/>
    <col min="3844" max="3868" width="3.33203125" style="4" customWidth="1"/>
    <col min="3869" max="3869" width="4.6640625" style="4" customWidth="1"/>
    <col min="3870" max="3894" width="3.33203125" style="4" customWidth="1"/>
    <col min="3895" max="4095" width="9.109375" style="4"/>
    <col min="4096" max="4096" width="5.6640625" style="4" customWidth="1"/>
    <col min="4097" max="4097" width="13.6640625" style="4" customWidth="1"/>
    <col min="4098" max="4098" width="8.88671875" style="4" customWidth="1"/>
    <col min="4099" max="4099" width="4.6640625" style="4" customWidth="1"/>
    <col min="4100" max="4124" width="3.33203125" style="4" customWidth="1"/>
    <col min="4125" max="4125" width="4.6640625" style="4" customWidth="1"/>
    <col min="4126" max="4150" width="3.33203125" style="4" customWidth="1"/>
    <col min="4151" max="4351" width="9.109375" style="4"/>
    <col min="4352" max="4352" width="5.6640625" style="4" customWidth="1"/>
    <col min="4353" max="4353" width="13.6640625" style="4" customWidth="1"/>
    <col min="4354" max="4354" width="8.88671875" style="4" customWidth="1"/>
    <col min="4355" max="4355" width="4.6640625" style="4" customWidth="1"/>
    <col min="4356" max="4380" width="3.33203125" style="4" customWidth="1"/>
    <col min="4381" max="4381" width="4.6640625" style="4" customWidth="1"/>
    <col min="4382" max="4406" width="3.33203125" style="4" customWidth="1"/>
    <col min="4407" max="4607" width="9.109375" style="4"/>
    <col min="4608" max="4608" width="5.6640625" style="4" customWidth="1"/>
    <col min="4609" max="4609" width="13.6640625" style="4" customWidth="1"/>
    <col min="4610" max="4610" width="8.88671875" style="4" customWidth="1"/>
    <col min="4611" max="4611" width="4.6640625" style="4" customWidth="1"/>
    <col min="4612" max="4636" width="3.33203125" style="4" customWidth="1"/>
    <col min="4637" max="4637" width="4.6640625" style="4" customWidth="1"/>
    <col min="4638" max="4662" width="3.33203125" style="4" customWidth="1"/>
    <col min="4663" max="4863" width="9.109375" style="4"/>
    <col min="4864" max="4864" width="5.6640625" style="4" customWidth="1"/>
    <col min="4865" max="4865" width="13.6640625" style="4" customWidth="1"/>
    <col min="4866" max="4866" width="8.88671875" style="4" customWidth="1"/>
    <col min="4867" max="4867" width="4.6640625" style="4" customWidth="1"/>
    <col min="4868" max="4892" width="3.33203125" style="4" customWidth="1"/>
    <col min="4893" max="4893" width="4.6640625" style="4" customWidth="1"/>
    <col min="4894" max="4918" width="3.33203125" style="4" customWidth="1"/>
    <col min="4919" max="5119" width="9.109375" style="4"/>
    <col min="5120" max="5120" width="5.6640625" style="4" customWidth="1"/>
    <col min="5121" max="5121" width="13.6640625" style="4" customWidth="1"/>
    <col min="5122" max="5122" width="8.88671875" style="4" customWidth="1"/>
    <col min="5123" max="5123" width="4.6640625" style="4" customWidth="1"/>
    <col min="5124" max="5148" width="3.33203125" style="4" customWidth="1"/>
    <col min="5149" max="5149" width="4.6640625" style="4" customWidth="1"/>
    <col min="5150" max="5174" width="3.33203125" style="4" customWidth="1"/>
    <col min="5175" max="5375" width="9.109375" style="4"/>
    <col min="5376" max="5376" width="5.6640625" style="4" customWidth="1"/>
    <col min="5377" max="5377" width="13.6640625" style="4" customWidth="1"/>
    <col min="5378" max="5378" width="8.88671875" style="4" customWidth="1"/>
    <col min="5379" max="5379" width="4.6640625" style="4" customWidth="1"/>
    <col min="5380" max="5404" width="3.33203125" style="4" customWidth="1"/>
    <col min="5405" max="5405" width="4.6640625" style="4" customWidth="1"/>
    <col min="5406" max="5430" width="3.33203125" style="4" customWidth="1"/>
    <col min="5431" max="5631" width="9.109375" style="4"/>
    <col min="5632" max="5632" width="5.6640625" style="4" customWidth="1"/>
    <col min="5633" max="5633" width="13.6640625" style="4" customWidth="1"/>
    <col min="5634" max="5634" width="8.88671875" style="4" customWidth="1"/>
    <col min="5635" max="5635" width="4.6640625" style="4" customWidth="1"/>
    <col min="5636" max="5660" width="3.33203125" style="4" customWidth="1"/>
    <col min="5661" max="5661" width="4.6640625" style="4" customWidth="1"/>
    <col min="5662" max="5686" width="3.33203125" style="4" customWidth="1"/>
    <col min="5687" max="5887" width="9.109375" style="4"/>
    <col min="5888" max="5888" width="5.6640625" style="4" customWidth="1"/>
    <col min="5889" max="5889" width="13.6640625" style="4" customWidth="1"/>
    <col min="5890" max="5890" width="8.88671875" style="4" customWidth="1"/>
    <col min="5891" max="5891" width="4.6640625" style="4" customWidth="1"/>
    <col min="5892" max="5916" width="3.33203125" style="4" customWidth="1"/>
    <col min="5917" max="5917" width="4.6640625" style="4" customWidth="1"/>
    <col min="5918" max="5942" width="3.33203125" style="4" customWidth="1"/>
    <col min="5943" max="6143" width="9.109375" style="4"/>
    <col min="6144" max="6144" width="5.6640625" style="4" customWidth="1"/>
    <col min="6145" max="6145" width="13.6640625" style="4" customWidth="1"/>
    <col min="6146" max="6146" width="8.88671875" style="4" customWidth="1"/>
    <col min="6147" max="6147" width="4.6640625" style="4" customWidth="1"/>
    <col min="6148" max="6172" width="3.33203125" style="4" customWidth="1"/>
    <col min="6173" max="6173" width="4.6640625" style="4" customWidth="1"/>
    <col min="6174" max="6198" width="3.33203125" style="4" customWidth="1"/>
    <col min="6199" max="6399" width="9.109375" style="4"/>
    <col min="6400" max="6400" width="5.6640625" style="4" customWidth="1"/>
    <col min="6401" max="6401" width="13.6640625" style="4" customWidth="1"/>
    <col min="6402" max="6402" width="8.88671875" style="4" customWidth="1"/>
    <col min="6403" max="6403" width="4.6640625" style="4" customWidth="1"/>
    <col min="6404" max="6428" width="3.33203125" style="4" customWidth="1"/>
    <col min="6429" max="6429" width="4.6640625" style="4" customWidth="1"/>
    <col min="6430" max="6454" width="3.33203125" style="4" customWidth="1"/>
    <col min="6455" max="6655" width="9.109375" style="4"/>
    <col min="6656" max="6656" width="5.6640625" style="4" customWidth="1"/>
    <col min="6657" max="6657" width="13.6640625" style="4" customWidth="1"/>
    <col min="6658" max="6658" width="8.88671875" style="4" customWidth="1"/>
    <col min="6659" max="6659" width="4.6640625" style="4" customWidth="1"/>
    <col min="6660" max="6684" width="3.33203125" style="4" customWidth="1"/>
    <col min="6685" max="6685" width="4.6640625" style="4" customWidth="1"/>
    <col min="6686" max="6710" width="3.33203125" style="4" customWidth="1"/>
    <col min="6711" max="6911" width="9.109375" style="4"/>
    <col min="6912" max="6912" width="5.6640625" style="4" customWidth="1"/>
    <col min="6913" max="6913" width="13.6640625" style="4" customWidth="1"/>
    <col min="6914" max="6914" width="8.88671875" style="4" customWidth="1"/>
    <col min="6915" max="6915" width="4.6640625" style="4" customWidth="1"/>
    <col min="6916" max="6940" width="3.33203125" style="4" customWidth="1"/>
    <col min="6941" max="6941" width="4.6640625" style="4" customWidth="1"/>
    <col min="6942" max="6966" width="3.33203125" style="4" customWidth="1"/>
    <col min="6967" max="7167" width="9.109375" style="4"/>
    <col min="7168" max="7168" width="5.6640625" style="4" customWidth="1"/>
    <col min="7169" max="7169" width="13.6640625" style="4" customWidth="1"/>
    <col min="7170" max="7170" width="8.88671875" style="4" customWidth="1"/>
    <col min="7171" max="7171" width="4.6640625" style="4" customWidth="1"/>
    <col min="7172" max="7196" width="3.33203125" style="4" customWidth="1"/>
    <col min="7197" max="7197" width="4.6640625" style="4" customWidth="1"/>
    <col min="7198" max="7222" width="3.33203125" style="4" customWidth="1"/>
    <col min="7223" max="7423" width="9.109375" style="4"/>
    <col min="7424" max="7424" width="5.6640625" style="4" customWidth="1"/>
    <col min="7425" max="7425" width="13.6640625" style="4" customWidth="1"/>
    <col min="7426" max="7426" width="8.88671875" style="4" customWidth="1"/>
    <col min="7427" max="7427" width="4.6640625" style="4" customWidth="1"/>
    <col min="7428" max="7452" width="3.33203125" style="4" customWidth="1"/>
    <col min="7453" max="7453" width="4.6640625" style="4" customWidth="1"/>
    <col min="7454" max="7478" width="3.33203125" style="4" customWidth="1"/>
    <col min="7479" max="7679" width="9.109375" style="4"/>
    <col min="7680" max="7680" width="5.6640625" style="4" customWidth="1"/>
    <col min="7681" max="7681" width="13.6640625" style="4" customWidth="1"/>
    <col min="7682" max="7682" width="8.88671875" style="4" customWidth="1"/>
    <col min="7683" max="7683" width="4.6640625" style="4" customWidth="1"/>
    <col min="7684" max="7708" width="3.33203125" style="4" customWidth="1"/>
    <col min="7709" max="7709" width="4.6640625" style="4" customWidth="1"/>
    <col min="7710" max="7734" width="3.33203125" style="4" customWidth="1"/>
    <col min="7735" max="7935" width="9.109375" style="4"/>
    <col min="7936" max="7936" width="5.6640625" style="4" customWidth="1"/>
    <col min="7937" max="7937" width="13.6640625" style="4" customWidth="1"/>
    <col min="7938" max="7938" width="8.88671875" style="4" customWidth="1"/>
    <col min="7939" max="7939" width="4.6640625" style="4" customWidth="1"/>
    <col min="7940" max="7964" width="3.33203125" style="4" customWidth="1"/>
    <col min="7965" max="7965" width="4.6640625" style="4" customWidth="1"/>
    <col min="7966" max="7990" width="3.33203125" style="4" customWidth="1"/>
    <col min="7991" max="8191" width="9.109375" style="4"/>
    <col min="8192" max="8192" width="5.6640625" style="4" customWidth="1"/>
    <col min="8193" max="8193" width="13.6640625" style="4" customWidth="1"/>
    <col min="8194" max="8194" width="8.88671875" style="4" customWidth="1"/>
    <col min="8195" max="8195" width="4.6640625" style="4" customWidth="1"/>
    <col min="8196" max="8220" width="3.33203125" style="4" customWidth="1"/>
    <col min="8221" max="8221" width="4.6640625" style="4" customWidth="1"/>
    <col min="8222" max="8246" width="3.33203125" style="4" customWidth="1"/>
    <col min="8247" max="8447" width="9.109375" style="4"/>
    <col min="8448" max="8448" width="5.6640625" style="4" customWidth="1"/>
    <col min="8449" max="8449" width="13.6640625" style="4" customWidth="1"/>
    <col min="8450" max="8450" width="8.88671875" style="4" customWidth="1"/>
    <col min="8451" max="8451" width="4.6640625" style="4" customWidth="1"/>
    <col min="8452" max="8476" width="3.33203125" style="4" customWidth="1"/>
    <col min="8477" max="8477" width="4.6640625" style="4" customWidth="1"/>
    <col min="8478" max="8502" width="3.33203125" style="4" customWidth="1"/>
    <col min="8503" max="8703" width="9.109375" style="4"/>
    <col min="8704" max="8704" width="5.6640625" style="4" customWidth="1"/>
    <col min="8705" max="8705" width="13.6640625" style="4" customWidth="1"/>
    <col min="8706" max="8706" width="8.88671875" style="4" customWidth="1"/>
    <col min="8707" max="8707" width="4.6640625" style="4" customWidth="1"/>
    <col min="8708" max="8732" width="3.33203125" style="4" customWidth="1"/>
    <col min="8733" max="8733" width="4.6640625" style="4" customWidth="1"/>
    <col min="8734" max="8758" width="3.33203125" style="4" customWidth="1"/>
    <col min="8759" max="8959" width="9.109375" style="4"/>
    <col min="8960" max="8960" width="5.6640625" style="4" customWidth="1"/>
    <col min="8961" max="8961" width="13.6640625" style="4" customWidth="1"/>
    <col min="8962" max="8962" width="8.88671875" style="4" customWidth="1"/>
    <col min="8963" max="8963" width="4.6640625" style="4" customWidth="1"/>
    <col min="8964" max="8988" width="3.33203125" style="4" customWidth="1"/>
    <col min="8989" max="8989" width="4.6640625" style="4" customWidth="1"/>
    <col min="8990" max="9014" width="3.33203125" style="4" customWidth="1"/>
    <col min="9015" max="9215" width="9.109375" style="4"/>
    <col min="9216" max="9216" width="5.6640625" style="4" customWidth="1"/>
    <col min="9217" max="9217" width="13.6640625" style="4" customWidth="1"/>
    <col min="9218" max="9218" width="8.88671875" style="4" customWidth="1"/>
    <col min="9219" max="9219" width="4.6640625" style="4" customWidth="1"/>
    <col min="9220" max="9244" width="3.33203125" style="4" customWidth="1"/>
    <col min="9245" max="9245" width="4.6640625" style="4" customWidth="1"/>
    <col min="9246" max="9270" width="3.33203125" style="4" customWidth="1"/>
    <col min="9271" max="9471" width="9.109375" style="4"/>
    <col min="9472" max="9472" width="5.6640625" style="4" customWidth="1"/>
    <col min="9473" max="9473" width="13.6640625" style="4" customWidth="1"/>
    <col min="9474" max="9474" width="8.88671875" style="4" customWidth="1"/>
    <col min="9475" max="9475" width="4.6640625" style="4" customWidth="1"/>
    <col min="9476" max="9500" width="3.33203125" style="4" customWidth="1"/>
    <col min="9501" max="9501" width="4.6640625" style="4" customWidth="1"/>
    <col min="9502" max="9526" width="3.33203125" style="4" customWidth="1"/>
    <col min="9527" max="9727" width="9.109375" style="4"/>
    <col min="9728" max="9728" width="5.6640625" style="4" customWidth="1"/>
    <col min="9729" max="9729" width="13.6640625" style="4" customWidth="1"/>
    <col min="9730" max="9730" width="8.88671875" style="4" customWidth="1"/>
    <col min="9731" max="9731" width="4.6640625" style="4" customWidth="1"/>
    <col min="9732" max="9756" width="3.33203125" style="4" customWidth="1"/>
    <col min="9757" max="9757" width="4.6640625" style="4" customWidth="1"/>
    <col min="9758" max="9782" width="3.33203125" style="4" customWidth="1"/>
    <col min="9783" max="9983" width="9.109375" style="4"/>
    <col min="9984" max="9984" width="5.6640625" style="4" customWidth="1"/>
    <col min="9985" max="9985" width="13.6640625" style="4" customWidth="1"/>
    <col min="9986" max="9986" width="8.88671875" style="4" customWidth="1"/>
    <col min="9987" max="9987" width="4.6640625" style="4" customWidth="1"/>
    <col min="9988" max="10012" width="3.33203125" style="4" customWidth="1"/>
    <col min="10013" max="10013" width="4.6640625" style="4" customWidth="1"/>
    <col min="10014" max="10038" width="3.33203125" style="4" customWidth="1"/>
    <col min="10039" max="10239" width="9.109375" style="4"/>
    <col min="10240" max="10240" width="5.6640625" style="4" customWidth="1"/>
    <col min="10241" max="10241" width="13.6640625" style="4" customWidth="1"/>
    <col min="10242" max="10242" width="8.88671875" style="4" customWidth="1"/>
    <col min="10243" max="10243" width="4.6640625" style="4" customWidth="1"/>
    <col min="10244" max="10268" width="3.33203125" style="4" customWidth="1"/>
    <col min="10269" max="10269" width="4.6640625" style="4" customWidth="1"/>
    <col min="10270" max="10294" width="3.33203125" style="4" customWidth="1"/>
    <col min="10295" max="10495" width="9.109375" style="4"/>
    <col min="10496" max="10496" width="5.6640625" style="4" customWidth="1"/>
    <col min="10497" max="10497" width="13.6640625" style="4" customWidth="1"/>
    <col min="10498" max="10498" width="8.88671875" style="4" customWidth="1"/>
    <col min="10499" max="10499" width="4.6640625" style="4" customWidth="1"/>
    <col min="10500" max="10524" width="3.33203125" style="4" customWidth="1"/>
    <col min="10525" max="10525" width="4.6640625" style="4" customWidth="1"/>
    <col min="10526" max="10550" width="3.33203125" style="4" customWidth="1"/>
    <col min="10551" max="10751" width="9.109375" style="4"/>
    <col min="10752" max="10752" width="5.6640625" style="4" customWidth="1"/>
    <col min="10753" max="10753" width="13.6640625" style="4" customWidth="1"/>
    <col min="10754" max="10754" width="8.88671875" style="4" customWidth="1"/>
    <col min="10755" max="10755" width="4.6640625" style="4" customWidth="1"/>
    <col min="10756" max="10780" width="3.33203125" style="4" customWidth="1"/>
    <col min="10781" max="10781" width="4.6640625" style="4" customWidth="1"/>
    <col min="10782" max="10806" width="3.33203125" style="4" customWidth="1"/>
    <col min="10807" max="11007" width="9.109375" style="4"/>
    <col min="11008" max="11008" width="5.6640625" style="4" customWidth="1"/>
    <col min="11009" max="11009" width="13.6640625" style="4" customWidth="1"/>
    <col min="11010" max="11010" width="8.88671875" style="4" customWidth="1"/>
    <col min="11011" max="11011" width="4.6640625" style="4" customWidth="1"/>
    <col min="11012" max="11036" width="3.33203125" style="4" customWidth="1"/>
    <col min="11037" max="11037" width="4.6640625" style="4" customWidth="1"/>
    <col min="11038" max="11062" width="3.33203125" style="4" customWidth="1"/>
    <col min="11063" max="11263" width="9.109375" style="4"/>
    <col min="11264" max="11264" width="5.6640625" style="4" customWidth="1"/>
    <col min="11265" max="11265" width="13.6640625" style="4" customWidth="1"/>
    <col min="11266" max="11266" width="8.88671875" style="4" customWidth="1"/>
    <col min="11267" max="11267" width="4.6640625" style="4" customWidth="1"/>
    <col min="11268" max="11292" width="3.33203125" style="4" customWidth="1"/>
    <col min="11293" max="11293" width="4.6640625" style="4" customWidth="1"/>
    <col min="11294" max="11318" width="3.33203125" style="4" customWidth="1"/>
    <col min="11319" max="11519" width="9.109375" style="4"/>
    <col min="11520" max="11520" width="5.6640625" style="4" customWidth="1"/>
    <col min="11521" max="11521" width="13.6640625" style="4" customWidth="1"/>
    <col min="11522" max="11522" width="8.88671875" style="4" customWidth="1"/>
    <col min="11523" max="11523" width="4.6640625" style="4" customWidth="1"/>
    <col min="11524" max="11548" width="3.33203125" style="4" customWidth="1"/>
    <col min="11549" max="11549" width="4.6640625" style="4" customWidth="1"/>
    <col min="11550" max="11574" width="3.33203125" style="4" customWidth="1"/>
    <col min="11575" max="11775" width="9.109375" style="4"/>
    <col min="11776" max="11776" width="5.6640625" style="4" customWidth="1"/>
    <col min="11777" max="11777" width="13.6640625" style="4" customWidth="1"/>
    <col min="11778" max="11778" width="8.88671875" style="4" customWidth="1"/>
    <col min="11779" max="11779" width="4.6640625" style="4" customWidth="1"/>
    <col min="11780" max="11804" width="3.33203125" style="4" customWidth="1"/>
    <col min="11805" max="11805" width="4.6640625" style="4" customWidth="1"/>
    <col min="11806" max="11830" width="3.33203125" style="4" customWidth="1"/>
    <col min="11831" max="12031" width="9.109375" style="4"/>
    <col min="12032" max="12032" width="5.6640625" style="4" customWidth="1"/>
    <col min="12033" max="12033" width="13.6640625" style="4" customWidth="1"/>
    <col min="12034" max="12034" width="8.88671875" style="4" customWidth="1"/>
    <col min="12035" max="12035" width="4.6640625" style="4" customWidth="1"/>
    <col min="12036" max="12060" width="3.33203125" style="4" customWidth="1"/>
    <col min="12061" max="12061" width="4.6640625" style="4" customWidth="1"/>
    <col min="12062" max="12086" width="3.33203125" style="4" customWidth="1"/>
    <col min="12087" max="12287" width="9.109375" style="4"/>
    <col min="12288" max="12288" width="5.6640625" style="4" customWidth="1"/>
    <col min="12289" max="12289" width="13.6640625" style="4" customWidth="1"/>
    <col min="12290" max="12290" width="8.88671875" style="4" customWidth="1"/>
    <col min="12291" max="12291" width="4.6640625" style="4" customWidth="1"/>
    <col min="12292" max="12316" width="3.33203125" style="4" customWidth="1"/>
    <col min="12317" max="12317" width="4.6640625" style="4" customWidth="1"/>
    <col min="12318" max="12342" width="3.33203125" style="4" customWidth="1"/>
    <col min="12343" max="12543" width="9.109375" style="4"/>
    <col min="12544" max="12544" width="5.6640625" style="4" customWidth="1"/>
    <col min="12545" max="12545" width="13.6640625" style="4" customWidth="1"/>
    <col min="12546" max="12546" width="8.88671875" style="4" customWidth="1"/>
    <col min="12547" max="12547" width="4.6640625" style="4" customWidth="1"/>
    <col min="12548" max="12572" width="3.33203125" style="4" customWidth="1"/>
    <col min="12573" max="12573" width="4.6640625" style="4" customWidth="1"/>
    <col min="12574" max="12598" width="3.33203125" style="4" customWidth="1"/>
    <col min="12599" max="12799" width="9.109375" style="4"/>
    <col min="12800" max="12800" width="5.6640625" style="4" customWidth="1"/>
    <col min="12801" max="12801" width="13.6640625" style="4" customWidth="1"/>
    <col min="12802" max="12802" width="8.88671875" style="4" customWidth="1"/>
    <col min="12803" max="12803" width="4.6640625" style="4" customWidth="1"/>
    <col min="12804" max="12828" width="3.33203125" style="4" customWidth="1"/>
    <col min="12829" max="12829" width="4.6640625" style="4" customWidth="1"/>
    <col min="12830" max="12854" width="3.33203125" style="4" customWidth="1"/>
    <col min="12855" max="13055" width="9.109375" style="4"/>
    <col min="13056" max="13056" width="5.6640625" style="4" customWidth="1"/>
    <col min="13057" max="13057" width="13.6640625" style="4" customWidth="1"/>
    <col min="13058" max="13058" width="8.88671875" style="4" customWidth="1"/>
    <col min="13059" max="13059" width="4.6640625" style="4" customWidth="1"/>
    <col min="13060" max="13084" width="3.33203125" style="4" customWidth="1"/>
    <col min="13085" max="13085" width="4.6640625" style="4" customWidth="1"/>
    <col min="13086" max="13110" width="3.33203125" style="4" customWidth="1"/>
    <col min="13111" max="13311" width="9.109375" style="4"/>
    <col min="13312" max="13312" width="5.6640625" style="4" customWidth="1"/>
    <col min="13313" max="13313" width="13.6640625" style="4" customWidth="1"/>
    <col min="13314" max="13314" width="8.88671875" style="4" customWidth="1"/>
    <col min="13315" max="13315" width="4.6640625" style="4" customWidth="1"/>
    <col min="13316" max="13340" width="3.33203125" style="4" customWidth="1"/>
    <col min="13341" max="13341" width="4.6640625" style="4" customWidth="1"/>
    <col min="13342" max="13366" width="3.33203125" style="4" customWidth="1"/>
    <col min="13367" max="13567" width="9.109375" style="4"/>
    <col min="13568" max="13568" width="5.6640625" style="4" customWidth="1"/>
    <col min="13569" max="13569" width="13.6640625" style="4" customWidth="1"/>
    <col min="13570" max="13570" width="8.88671875" style="4" customWidth="1"/>
    <col min="13571" max="13571" width="4.6640625" style="4" customWidth="1"/>
    <col min="13572" max="13596" width="3.33203125" style="4" customWidth="1"/>
    <col min="13597" max="13597" width="4.6640625" style="4" customWidth="1"/>
    <col min="13598" max="13622" width="3.33203125" style="4" customWidth="1"/>
    <col min="13623" max="13823" width="9.109375" style="4"/>
    <col min="13824" max="13824" width="5.6640625" style="4" customWidth="1"/>
    <col min="13825" max="13825" width="13.6640625" style="4" customWidth="1"/>
    <col min="13826" max="13826" width="8.88671875" style="4" customWidth="1"/>
    <col min="13827" max="13827" width="4.6640625" style="4" customWidth="1"/>
    <col min="13828" max="13852" width="3.33203125" style="4" customWidth="1"/>
    <col min="13853" max="13853" width="4.6640625" style="4" customWidth="1"/>
    <col min="13854" max="13878" width="3.33203125" style="4" customWidth="1"/>
    <col min="13879" max="14079" width="9.109375" style="4"/>
    <col min="14080" max="14080" width="5.6640625" style="4" customWidth="1"/>
    <col min="14081" max="14081" width="13.6640625" style="4" customWidth="1"/>
    <col min="14082" max="14082" width="8.88671875" style="4" customWidth="1"/>
    <col min="14083" max="14083" width="4.6640625" style="4" customWidth="1"/>
    <col min="14084" max="14108" width="3.33203125" style="4" customWidth="1"/>
    <col min="14109" max="14109" width="4.6640625" style="4" customWidth="1"/>
    <col min="14110" max="14134" width="3.33203125" style="4" customWidth="1"/>
    <col min="14135" max="14335" width="9.109375" style="4"/>
    <col min="14336" max="14336" width="5.6640625" style="4" customWidth="1"/>
    <col min="14337" max="14337" width="13.6640625" style="4" customWidth="1"/>
    <col min="14338" max="14338" width="8.88671875" style="4" customWidth="1"/>
    <col min="14339" max="14339" width="4.6640625" style="4" customWidth="1"/>
    <col min="14340" max="14364" width="3.33203125" style="4" customWidth="1"/>
    <col min="14365" max="14365" width="4.6640625" style="4" customWidth="1"/>
    <col min="14366" max="14390" width="3.33203125" style="4" customWidth="1"/>
    <col min="14391" max="14591" width="9.109375" style="4"/>
    <col min="14592" max="14592" width="5.6640625" style="4" customWidth="1"/>
    <col min="14593" max="14593" width="13.6640625" style="4" customWidth="1"/>
    <col min="14594" max="14594" width="8.88671875" style="4" customWidth="1"/>
    <col min="14595" max="14595" width="4.6640625" style="4" customWidth="1"/>
    <col min="14596" max="14620" width="3.33203125" style="4" customWidth="1"/>
    <col min="14621" max="14621" width="4.6640625" style="4" customWidth="1"/>
    <col min="14622" max="14646" width="3.33203125" style="4" customWidth="1"/>
    <col min="14647" max="14847" width="9.109375" style="4"/>
    <col min="14848" max="14848" width="5.6640625" style="4" customWidth="1"/>
    <col min="14849" max="14849" width="13.6640625" style="4" customWidth="1"/>
    <col min="14850" max="14850" width="8.88671875" style="4" customWidth="1"/>
    <col min="14851" max="14851" width="4.6640625" style="4" customWidth="1"/>
    <col min="14852" max="14876" width="3.33203125" style="4" customWidth="1"/>
    <col min="14877" max="14877" width="4.6640625" style="4" customWidth="1"/>
    <col min="14878" max="14902" width="3.33203125" style="4" customWidth="1"/>
    <col min="14903" max="15103" width="9.109375" style="4"/>
    <col min="15104" max="15104" width="5.6640625" style="4" customWidth="1"/>
    <col min="15105" max="15105" width="13.6640625" style="4" customWidth="1"/>
    <col min="15106" max="15106" width="8.88671875" style="4" customWidth="1"/>
    <col min="15107" max="15107" width="4.6640625" style="4" customWidth="1"/>
    <col min="15108" max="15132" width="3.33203125" style="4" customWidth="1"/>
    <col min="15133" max="15133" width="4.6640625" style="4" customWidth="1"/>
    <col min="15134" max="15158" width="3.33203125" style="4" customWidth="1"/>
    <col min="15159" max="15359" width="9.109375" style="4"/>
    <col min="15360" max="15360" width="5.6640625" style="4" customWidth="1"/>
    <col min="15361" max="15361" width="13.6640625" style="4" customWidth="1"/>
    <col min="15362" max="15362" width="8.88671875" style="4" customWidth="1"/>
    <col min="15363" max="15363" width="4.6640625" style="4" customWidth="1"/>
    <col min="15364" max="15388" width="3.33203125" style="4" customWidth="1"/>
    <col min="15389" max="15389" width="4.6640625" style="4" customWidth="1"/>
    <col min="15390" max="15414" width="3.33203125" style="4" customWidth="1"/>
    <col min="15415" max="15615" width="9.109375" style="4"/>
    <col min="15616" max="15616" width="5.6640625" style="4" customWidth="1"/>
    <col min="15617" max="15617" width="13.6640625" style="4" customWidth="1"/>
    <col min="15618" max="15618" width="8.88671875" style="4" customWidth="1"/>
    <col min="15619" max="15619" width="4.6640625" style="4" customWidth="1"/>
    <col min="15620" max="15644" width="3.33203125" style="4" customWidth="1"/>
    <col min="15645" max="15645" width="4.6640625" style="4" customWidth="1"/>
    <col min="15646" max="15670" width="3.33203125" style="4" customWidth="1"/>
    <col min="15671" max="15871" width="9.109375" style="4"/>
    <col min="15872" max="15872" width="5.6640625" style="4" customWidth="1"/>
    <col min="15873" max="15873" width="13.6640625" style="4" customWidth="1"/>
    <col min="15874" max="15874" width="8.88671875" style="4" customWidth="1"/>
    <col min="15875" max="15875" width="4.6640625" style="4" customWidth="1"/>
    <col min="15876" max="15900" width="3.33203125" style="4" customWidth="1"/>
    <col min="15901" max="15901" width="4.6640625" style="4" customWidth="1"/>
    <col min="15902" max="15926" width="3.33203125" style="4" customWidth="1"/>
    <col min="15927" max="16127" width="9.109375" style="4"/>
    <col min="16128" max="16128" width="5.6640625" style="4" customWidth="1"/>
    <col min="16129" max="16129" width="13.6640625" style="4" customWidth="1"/>
    <col min="16130" max="16130" width="8.88671875" style="4" customWidth="1"/>
    <col min="16131" max="16131" width="4.6640625" style="4" customWidth="1"/>
    <col min="16132" max="16156" width="3.33203125" style="4" customWidth="1"/>
    <col min="16157" max="16157" width="4.6640625" style="4" customWidth="1"/>
    <col min="16158" max="16182" width="3.33203125" style="4" customWidth="1"/>
    <col min="16183" max="16384" width="9.109375" style="4"/>
  </cols>
  <sheetData>
    <row r="1" spans="1:55" x14ac:dyDescent="0.3">
      <c r="BC1" s="7" t="s">
        <v>0</v>
      </c>
    </row>
    <row r="2" spans="1:55" ht="34.950000000000003" customHeight="1" x14ac:dyDescent="0.3">
      <c r="AT2" s="8" t="s">
        <v>1</v>
      </c>
      <c r="AU2" s="8"/>
      <c r="AV2" s="8"/>
      <c r="AW2" s="8"/>
      <c r="AX2" s="8"/>
      <c r="AY2" s="8"/>
      <c r="AZ2" s="8"/>
      <c r="BA2" s="8"/>
      <c r="BB2" s="8"/>
      <c r="BC2" s="8"/>
    </row>
    <row r="3" spans="1:55" x14ac:dyDescent="0.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</row>
    <row r="4" spans="1:55" x14ac:dyDescent="0.3">
      <c r="U4" s="7" t="s">
        <v>3</v>
      </c>
      <c r="V4" s="10">
        <v>9</v>
      </c>
      <c r="W4" s="11"/>
      <c r="X4" s="9" t="s">
        <v>378</v>
      </c>
      <c r="Y4" s="9"/>
      <c r="Z4" s="10">
        <v>2023</v>
      </c>
      <c r="AA4" s="11"/>
      <c r="AB4" s="4" t="s">
        <v>4</v>
      </c>
    </row>
    <row r="6" spans="1:55" x14ac:dyDescent="0.3">
      <c r="V6" s="12" t="s">
        <v>5</v>
      </c>
      <c r="W6" s="13" t="s">
        <v>119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4"/>
      <c r="AM6" s="14"/>
      <c r="AN6" s="14"/>
      <c r="AO6" s="14"/>
    </row>
    <row r="7" spans="1:55" x14ac:dyDescent="0.3">
      <c r="W7" s="15" t="s">
        <v>6</v>
      </c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6"/>
      <c r="AM7" s="16"/>
      <c r="AN7" s="16"/>
      <c r="AO7" s="16"/>
    </row>
    <row r="9" spans="1:55" x14ac:dyDescent="0.3">
      <c r="Y9" s="7" t="s">
        <v>7</v>
      </c>
      <c r="Z9" s="10">
        <v>2023</v>
      </c>
      <c r="AA9" s="11"/>
      <c r="AB9" s="4" t="s">
        <v>8</v>
      </c>
    </row>
    <row r="11" spans="1:55" x14ac:dyDescent="0.3">
      <c r="X11" s="7" t="s">
        <v>9</v>
      </c>
      <c r="Y11" s="17" t="s">
        <v>284</v>
      </c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  <c r="AO11" s="18"/>
      <c r="AP11" s="18"/>
    </row>
    <row r="12" spans="1:55" x14ac:dyDescent="0.3">
      <c r="Y12" s="19" t="s">
        <v>10</v>
      </c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6"/>
      <c r="AO12" s="16"/>
      <c r="AP12" s="16"/>
    </row>
    <row r="13" spans="1:55" x14ac:dyDescent="0.3">
      <c r="E13" s="16"/>
      <c r="F13" s="16"/>
      <c r="G13" s="16"/>
      <c r="H13" s="16"/>
      <c r="I13" s="16"/>
    </row>
    <row r="14" spans="1:55" x14ac:dyDescent="0.3">
      <c r="A14" s="20" t="s">
        <v>11</v>
      </c>
      <c r="B14" s="20" t="s">
        <v>12</v>
      </c>
      <c r="C14" s="20" t="s">
        <v>13</v>
      </c>
      <c r="D14" s="21" t="s">
        <v>181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3"/>
      <c r="AD14" s="24" t="s">
        <v>182</v>
      </c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6"/>
    </row>
    <row r="15" spans="1:55" x14ac:dyDescent="0.3">
      <c r="A15" s="27"/>
      <c r="B15" s="27"/>
      <c r="C15" s="27"/>
      <c r="D15" s="28" t="s">
        <v>14</v>
      </c>
      <c r="E15" s="29" t="s">
        <v>15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1"/>
      <c r="AD15" s="32" t="s">
        <v>14</v>
      </c>
      <c r="AE15" s="21" t="s">
        <v>15</v>
      </c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3"/>
    </row>
    <row r="16" spans="1:55" x14ac:dyDescent="0.3">
      <c r="A16" s="27"/>
      <c r="B16" s="27"/>
      <c r="C16" s="27"/>
      <c r="D16" s="20" t="s">
        <v>16</v>
      </c>
      <c r="E16" s="21" t="s">
        <v>16</v>
      </c>
      <c r="F16" s="22"/>
      <c r="G16" s="22"/>
      <c r="H16" s="22"/>
      <c r="I16" s="23"/>
      <c r="J16" s="21" t="s">
        <v>17</v>
      </c>
      <c r="K16" s="22"/>
      <c r="L16" s="22"/>
      <c r="M16" s="22"/>
      <c r="N16" s="23"/>
      <c r="O16" s="21" t="s">
        <v>18</v>
      </c>
      <c r="P16" s="22"/>
      <c r="Q16" s="22"/>
      <c r="R16" s="22"/>
      <c r="S16" s="23"/>
      <c r="T16" s="21" t="s">
        <v>19</v>
      </c>
      <c r="U16" s="22"/>
      <c r="V16" s="22"/>
      <c r="W16" s="22"/>
      <c r="X16" s="23"/>
      <c r="Y16" s="21" t="s">
        <v>20</v>
      </c>
      <c r="Z16" s="22"/>
      <c r="AA16" s="22"/>
      <c r="AB16" s="22"/>
      <c r="AC16" s="23"/>
      <c r="AD16" s="20" t="s">
        <v>16</v>
      </c>
      <c r="AE16" s="21" t="s">
        <v>16</v>
      </c>
      <c r="AF16" s="22"/>
      <c r="AG16" s="22"/>
      <c r="AH16" s="22"/>
      <c r="AI16" s="23"/>
      <c r="AJ16" s="21" t="s">
        <v>17</v>
      </c>
      <c r="AK16" s="22"/>
      <c r="AL16" s="22"/>
      <c r="AM16" s="22"/>
      <c r="AN16" s="23"/>
      <c r="AO16" s="21" t="s">
        <v>18</v>
      </c>
      <c r="AP16" s="22"/>
      <c r="AQ16" s="22"/>
      <c r="AR16" s="22"/>
      <c r="AS16" s="23"/>
      <c r="AT16" s="21" t="s">
        <v>19</v>
      </c>
      <c r="AU16" s="22"/>
      <c r="AV16" s="22"/>
      <c r="AW16" s="22"/>
      <c r="AX16" s="23"/>
      <c r="AY16" s="21" t="s">
        <v>20</v>
      </c>
      <c r="AZ16" s="22"/>
      <c r="BA16" s="22"/>
      <c r="BB16" s="22"/>
      <c r="BC16" s="23"/>
    </row>
    <row r="17" spans="1:55" ht="168" customHeight="1" x14ac:dyDescent="0.3">
      <c r="A17" s="27"/>
      <c r="B17" s="27"/>
      <c r="C17" s="27"/>
      <c r="D17" s="33"/>
      <c r="E17" s="34" t="s">
        <v>21</v>
      </c>
      <c r="F17" s="34" t="s">
        <v>22</v>
      </c>
      <c r="G17" s="34" t="s">
        <v>23</v>
      </c>
      <c r="H17" s="34" t="s">
        <v>24</v>
      </c>
      <c r="I17" s="34" t="s">
        <v>25</v>
      </c>
      <c r="J17" s="34" t="s">
        <v>21</v>
      </c>
      <c r="K17" s="34" t="s">
        <v>22</v>
      </c>
      <c r="L17" s="34" t="s">
        <v>23</v>
      </c>
      <c r="M17" s="34" t="s">
        <v>24</v>
      </c>
      <c r="N17" s="34" t="s">
        <v>25</v>
      </c>
      <c r="O17" s="34" t="s">
        <v>21</v>
      </c>
      <c r="P17" s="34" t="s">
        <v>22</v>
      </c>
      <c r="Q17" s="34" t="s">
        <v>23</v>
      </c>
      <c r="R17" s="34" t="s">
        <v>24</v>
      </c>
      <c r="S17" s="34" t="s">
        <v>25</v>
      </c>
      <c r="T17" s="34" t="s">
        <v>21</v>
      </c>
      <c r="U17" s="34" t="s">
        <v>22</v>
      </c>
      <c r="V17" s="34" t="s">
        <v>23</v>
      </c>
      <c r="W17" s="34" t="s">
        <v>24</v>
      </c>
      <c r="X17" s="34" t="s">
        <v>25</v>
      </c>
      <c r="Y17" s="34" t="s">
        <v>21</v>
      </c>
      <c r="Z17" s="34" t="s">
        <v>22</v>
      </c>
      <c r="AA17" s="34" t="s">
        <v>23</v>
      </c>
      <c r="AB17" s="34" t="s">
        <v>24</v>
      </c>
      <c r="AC17" s="34" t="s">
        <v>25</v>
      </c>
      <c r="AD17" s="33"/>
      <c r="AE17" s="34" t="s">
        <v>21</v>
      </c>
      <c r="AF17" s="34" t="s">
        <v>22</v>
      </c>
      <c r="AG17" s="34" t="s">
        <v>23</v>
      </c>
      <c r="AH17" s="34" t="s">
        <v>24</v>
      </c>
      <c r="AI17" s="34" t="s">
        <v>25</v>
      </c>
      <c r="AJ17" s="34" t="s">
        <v>21</v>
      </c>
      <c r="AK17" s="34" t="s">
        <v>22</v>
      </c>
      <c r="AL17" s="34" t="s">
        <v>23</v>
      </c>
      <c r="AM17" s="34" t="s">
        <v>24</v>
      </c>
      <c r="AN17" s="34" t="s">
        <v>25</v>
      </c>
      <c r="AO17" s="34" t="s">
        <v>21</v>
      </c>
      <c r="AP17" s="34" t="s">
        <v>22</v>
      </c>
      <c r="AQ17" s="34" t="s">
        <v>23</v>
      </c>
      <c r="AR17" s="34" t="s">
        <v>24</v>
      </c>
      <c r="AS17" s="34" t="s">
        <v>25</v>
      </c>
      <c r="AT17" s="34" t="s">
        <v>21</v>
      </c>
      <c r="AU17" s="34" t="s">
        <v>22</v>
      </c>
      <c r="AV17" s="34" t="s">
        <v>23</v>
      </c>
      <c r="AW17" s="34" t="s">
        <v>24</v>
      </c>
      <c r="AX17" s="34" t="s">
        <v>25</v>
      </c>
      <c r="AY17" s="34" t="s">
        <v>21</v>
      </c>
      <c r="AZ17" s="34" t="s">
        <v>22</v>
      </c>
      <c r="BA17" s="34" t="s">
        <v>23</v>
      </c>
      <c r="BB17" s="34" t="s">
        <v>24</v>
      </c>
      <c r="BC17" s="34" t="s">
        <v>25</v>
      </c>
    </row>
    <row r="18" spans="1:55" ht="16.2" thickBot="1" x14ac:dyDescent="0.35">
      <c r="A18" s="35">
        <v>1</v>
      </c>
      <c r="B18" s="36">
        <v>2</v>
      </c>
      <c r="C18" s="35">
        <v>3</v>
      </c>
      <c r="D18" s="35">
        <v>4</v>
      </c>
      <c r="E18" s="35" t="s">
        <v>26</v>
      </c>
      <c r="F18" s="35" t="s">
        <v>27</v>
      </c>
      <c r="G18" s="35" t="s">
        <v>28</v>
      </c>
      <c r="H18" s="35" t="s">
        <v>29</v>
      </c>
      <c r="I18" s="35" t="s">
        <v>30</v>
      </c>
      <c r="J18" s="35" t="s">
        <v>31</v>
      </c>
      <c r="K18" s="35" t="s">
        <v>32</v>
      </c>
      <c r="L18" s="35" t="s">
        <v>33</v>
      </c>
      <c r="M18" s="35" t="s">
        <v>34</v>
      </c>
      <c r="N18" s="35" t="s">
        <v>35</v>
      </c>
      <c r="O18" s="35" t="s">
        <v>36</v>
      </c>
      <c r="P18" s="35" t="s">
        <v>37</v>
      </c>
      <c r="Q18" s="35" t="s">
        <v>38</v>
      </c>
      <c r="R18" s="35" t="s">
        <v>39</v>
      </c>
      <c r="S18" s="35" t="s">
        <v>40</v>
      </c>
      <c r="T18" s="35" t="s">
        <v>41</v>
      </c>
      <c r="U18" s="35" t="s">
        <v>42</v>
      </c>
      <c r="V18" s="35" t="s">
        <v>43</v>
      </c>
      <c r="W18" s="35" t="s">
        <v>44</v>
      </c>
      <c r="X18" s="35" t="s">
        <v>45</v>
      </c>
      <c r="Y18" s="35" t="s">
        <v>46</v>
      </c>
      <c r="Z18" s="35" t="s">
        <v>47</v>
      </c>
      <c r="AA18" s="35" t="s">
        <v>48</v>
      </c>
      <c r="AB18" s="35" t="s">
        <v>49</v>
      </c>
      <c r="AC18" s="35" t="s">
        <v>50</v>
      </c>
      <c r="AD18" s="35">
        <v>6</v>
      </c>
      <c r="AE18" s="35" t="s">
        <v>51</v>
      </c>
      <c r="AF18" s="35" t="s">
        <v>52</v>
      </c>
      <c r="AG18" s="35" t="s">
        <v>53</v>
      </c>
      <c r="AH18" s="35" t="s">
        <v>54</v>
      </c>
      <c r="AI18" s="35" t="s">
        <v>55</v>
      </c>
      <c r="AJ18" s="35" t="s">
        <v>56</v>
      </c>
      <c r="AK18" s="35" t="s">
        <v>57</v>
      </c>
      <c r="AL18" s="35" t="s">
        <v>58</v>
      </c>
      <c r="AM18" s="35" t="s">
        <v>59</v>
      </c>
      <c r="AN18" s="35" t="s">
        <v>60</v>
      </c>
      <c r="AO18" s="35" t="s">
        <v>61</v>
      </c>
      <c r="AP18" s="35" t="s">
        <v>62</v>
      </c>
      <c r="AQ18" s="35" t="s">
        <v>63</v>
      </c>
      <c r="AR18" s="35" t="s">
        <v>64</v>
      </c>
      <c r="AS18" s="35" t="s">
        <v>65</v>
      </c>
      <c r="AT18" s="35" t="s">
        <v>66</v>
      </c>
      <c r="AU18" s="35" t="s">
        <v>67</v>
      </c>
      <c r="AV18" s="35" t="s">
        <v>68</v>
      </c>
      <c r="AW18" s="35" t="s">
        <v>69</v>
      </c>
      <c r="AX18" s="35" t="s">
        <v>70</v>
      </c>
      <c r="AY18" s="35" t="s">
        <v>71</v>
      </c>
      <c r="AZ18" s="35" t="s">
        <v>72</v>
      </c>
      <c r="BA18" s="35" t="s">
        <v>73</v>
      </c>
      <c r="BB18" s="35" t="s">
        <v>74</v>
      </c>
      <c r="BC18" s="35" t="s">
        <v>75</v>
      </c>
    </row>
    <row r="19" spans="1:55" ht="16.2" thickBot="1" x14ac:dyDescent="0.35">
      <c r="A19" s="58">
        <v>0</v>
      </c>
      <c r="B19" s="59" t="s">
        <v>21</v>
      </c>
      <c r="C19" s="60">
        <v>0</v>
      </c>
      <c r="D19" s="61">
        <f>D21+D30+D89+D120</f>
        <v>152.75558607309003</v>
      </c>
      <c r="E19" s="61">
        <f>E21+E30+E89+E120</f>
        <v>142.42872130000001</v>
      </c>
      <c r="F19" s="61">
        <f>F21+F30+F89+F120</f>
        <v>11.234145560000002</v>
      </c>
      <c r="G19" s="61">
        <f>G21+G30+G89+G120</f>
        <v>73.173556508000004</v>
      </c>
      <c r="H19" s="61">
        <f>H21+H30+H89+H120</f>
        <v>30.175804400000001</v>
      </c>
      <c r="I19" s="61">
        <f>I21+I30+I89+I120</f>
        <v>27.845214831999996</v>
      </c>
      <c r="J19" s="61">
        <f>J21+J30+J89+J120</f>
        <v>23.866932192</v>
      </c>
      <c r="K19" s="61">
        <f>K21+K30+K89+K120</f>
        <v>3.2413695919999999</v>
      </c>
      <c r="L19" s="61">
        <f>L21+L30+L89+L120</f>
        <v>9.9645600000000005</v>
      </c>
      <c r="M19" s="61">
        <f>M21+M30+M89+M120</f>
        <v>9.723916599999999</v>
      </c>
      <c r="N19" s="61">
        <f>N21+N30+N89+N120</f>
        <v>0.93708600000000009</v>
      </c>
      <c r="O19" s="61">
        <f>O21+O30+O89+O120</f>
        <v>51.553219043999995</v>
      </c>
      <c r="P19" s="61">
        <f>P21+P30+P89+P120</f>
        <v>4.3911948599999997</v>
      </c>
      <c r="Q19" s="61">
        <f>Q21+Q30+Q89+Q120</f>
        <v>33.160798843999999</v>
      </c>
      <c r="R19" s="61">
        <f>R21+R30+R89+R120</f>
        <v>9.5148399399999999</v>
      </c>
      <c r="S19" s="61">
        <f>S21+S30+S89+S120</f>
        <v>4.4863854000000005</v>
      </c>
      <c r="T19" s="61">
        <f>T21+T30+T89+T120</f>
        <v>67.008570063999997</v>
      </c>
      <c r="U19" s="61">
        <f>U21+U30+U89+U120</f>
        <v>3.6015811079999995</v>
      </c>
      <c r="V19" s="61">
        <f>V21+V30+V89+V120</f>
        <v>30.048197664</v>
      </c>
      <c r="W19" s="61">
        <f>W21+W30+W89+W120</f>
        <v>10.93704786</v>
      </c>
      <c r="X19" s="61">
        <f>X21+X30+X89+X120</f>
        <v>22.421743432</v>
      </c>
      <c r="Y19" s="61">
        <f>Y21+Y30+Y89+Y120</f>
        <v>0</v>
      </c>
      <c r="Z19" s="61">
        <f>Z21+Z30+Z89+Z120</f>
        <v>0</v>
      </c>
      <c r="AA19" s="61">
        <f>AA21+AA30+AA89+AA120</f>
        <v>0</v>
      </c>
      <c r="AB19" s="61">
        <f>AB21+AB30+AB89+AB120</f>
        <v>0</v>
      </c>
      <c r="AC19" s="61">
        <f>AC21+AC30+AC89+AC120</f>
        <v>0</v>
      </c>
      <c r="AD19" s="61">
        <f>AD21+AD30+AD89+AD120</f>
        <v>123.39586302705</v>
      </c>
      <c r="AE19" s="62">
        <f>AE21+AE30+AE89+AE120</f>
        <v>106.51819930999999</v>
      </c>
      <c r="AF19" s="61">
        <f>AF21+AF30+AF89+AF120</f>
        <v>6.3115104300000011</v>
      </c>
      <c r="AG19" s="61">
        <f>AG21+AG30+AG89+AG120</f>
        <v>60.397350120000006</v>
      </c>
      <c r="AH19" s="61">
        <f>AH21+AH30+AH89+AH120</f>
        <v>22.030732729999997</v>
      </c>
      <c r="AI19" s="61">
        <f>AI21+AI30+AI89+AI120</f>
        <v>17.778606029999999</v>
      </c>
      <c r="AJ19" s="61">
        <f>AJ21+AJ30+AJ89+AJ120</f>
        <v>32.879181590000002</v>
      </c>
      <c r="AK19" s="61">
        <f>AK21+AK30+AK89+AK120</f>
        <v>0.83175542000000002</v>
      </c>
      <c r="AL19" s="61">
        <f>AL21+AL30+AL89+AL120</f>
        <v>23.871734369999999</v>
      </c>
      <c r="AM19" s="61">
        <f>AM21+AM30+AM89+AM120</f>
        <v>7.5939121300000005</v>
      </c>
      <c r="AN19" s="61">
        <f>AN21+AN30+AN89+AN120</f>
        <v>0.58177966999999997</v>
      </c>
      <c r="AO19" s="61">
        <f>AO21+AO30+AO89+AO120</f>
        <v>21.192058669999998</v>
      </c>
      <c r="AP19" s="61">
        <f>AP21+AP30+AP89+AP120</f>
        <v>0.90503436000000004</v>
      </c>
      <c r="AQ19" s="61">
        <f>AQ21+AQ30+AQ89+AQ120</f>
        <v>9.5032710900000001</v>
      </c>
      <c r="AR19" s="61">
        <f>AR21+AR30+AR89+AR120</f>
        <v>9.0227452200000009</v>
      </c>
      <c r="AS19" s="61">
        <f>AS21+AS30+AS89+AS120</f>
        <v>1.7610079999999999</v>
      </c>
      <c r="AT19" s="61">
        <f>AT21+AT30+AT89+AT120</f>
        <v>52.446959050000004</v>
      </c>
      <c r="AU19" s="61">
        <f>AU21+AU30+AU89+AU120</f>
        <v>4.5747206500000006</v>
      </c>
      <c r="AV19" s="61">
        <f>AV21+AV30+AV89+AV120</f>
        <v>27.022344660000002</v>
      </c>
      <c r="AW19" s="61">
        <f>AW21+AW30+AW89+AW120</f>
        <v>5.4140753799999999</v>
      </c>
      <c r="AX19" s="61">
        <f>AX21+AX30+AX89+AX120</f>
        <v>15.435818359999999</v>
      </c>
      <c r="AY19" s="61">
        <f>AY21+AY30+AY89+AY120</f>
        <v>0</v>
      </c>
      <c r="AZ19" s="61">
        <f>AZ21+AZ30+AZ89+AZ120</f>
        <v>0</v>
      </c>
      <c r="BA19" s="61">
        <f>BA21+BA30+BA89+BA120</f>
        <v>0</v>
      </c>
      <c r="BB19" s="61">
        <f>BB21+BB30+BB89+BB120</f>
        <v>0</v>
      </c>
      <c r="BC19" s="61">
        <f>BC21+BC30+BC89+BC120</f>
        <v>0</v>
      </c>
    </row>
    <row r="20" spans="1:55" x14ac:dyDescent="0.3">
      <c r="A20" s="37">
        <v>1</v>
      </c>
      <c r="B20" s="37" t="s">
        <v>76</v>
      </c>
      <c r="C20" s="37" t="s">
        <v>77</v>
      </c>
      <c r="D20" s="62">
        <f>D19</f>
        <v>152.75558607309003</v>
      </c>
      <c r="E20" s="62">
        <f t="shared" ref="E20:BC20" si="0">E19</f>
        <v>142.42872130000001</v>
      </c>
      <c r="F20" s="62">
        <f t="shared" si="0"/>
        <v>11.234145560000002</v>
      </c>
      <c r="G20" s="62">
        <f t="shared" si="0"/>
        <v>73.173556508000004</v>
      </c>
      <c r="H20" s="62">
        <f t="shared" si="0"/>
        <v>30.175804400000001</v>
      </c>
      <c r="I20" s="62">
        <f t="shared" si="0"/>
        <v>27.845214831999996</v>
      </c>
      <c r="J20" s="62">
        <f t="shared" si="0"/>
        <v>23.866932192</v>
      </c>
      <c r="K20" s="62">
        <f t="shared" si="0"/>
        <v>3.2413695919999999</v>
      </c>
      <c r="L20" s="62">
        <f t="shared" si="0"/>
        <v>9.9645600000000005</v>
      </c>
      <c r="M20" s="62">
        <f t="shared" si="0"/>
        <v>9.723916599999999</v>
      </c>
      <c r="N20" s="62">
        <f t="shared" si="0"/>
        <v>0.93708600000000009</v>
      </c>
      <c r="O20" s="62">
        <f t="shared" si="0"/>
        <v>51.553219043999995</v>
      </c>
      <c r="P20" s="62">
        <f t="shared" si="0"/>
        <v>4.3911948599999997</v>
      </c>
      <c r="Q20" s="62">
        <f t="shared" si="0"/>
        <v>33.160798843999999</v>
      </c>
      <c r="R20" s="62">
        <f t="shared" si="0"/>
        <v>9.5148399399999999</v>
      </c>
      <c r="S20" s="62">
        <f t="shared" si="0"/>
        <v>4.4863854000000005</v>
      </c>
      <c r="T20" s="62">
        <f t="shared" si="0"/>
        <v>67.008570063999997</v>
      </c>
      <c r="U20" s="62">
        <f t="shared" si="0"/>
        <v>3.6015811079999995</v>
      </c>
      <c r="V20" s="62">
        <f t="shared" si="0"/>
        <v>30.048197664</v>
      </c>
      <c r="W20" s="62">
        <f t="shared" si="0"/>
        <v>10.93704786</v>
      </c>
      <c r="X20" s="62">
        <f t="shared" si="0"/>
        <v>22.421743432</v>
      </c>
      <c r="Y20" s="62">
        <f t="shared" si="0"/>
        <v>0</v>
      </c>
      <c r="Z20" s="62">
        <f t="shared" si="0"/>
        <v>0</v>
      </c>
      <c r="AA20" s="62">
        <f t="shared" si="0"/>
        <v>0</v>
      </c>
      <c r="AB20" s="62">
        <f t="shared" si="0"/>
        <v>0</v>
      </c>
      <c r="AC20" s="62">
        <f t="shared" si="0"/>
        <v>0</v>
      </c>
      <c r="AD20" s="62">
        <f t="shared" si="0"/>
        <v>123.39586302705</v>
      </c>
      <c r="AE20" s="62">
        <f t="shared" si="0"/>
        <v>106.51819930999999</v>
      </c>
      <c r="AF20" s="62">
        <f t="shared" si="0"/>
        <v>6.3115104300000011</v>
      </c>
      <c r="AG20" s="62">
        <f t="shared" si="0"/>
        <v>60.397350120000006</v>
      </c>
      <c r="AH20" s="62">
        <f t="shared" si="0"/>
        <v>22.030732729999997</v>
      </c>
      <c r="AI20" s="62">
        <f t="shared" si="0"/>
        <v>17.778606029999999</v>
      </c>
      <c r="AJ20" s="62">
        <f t="shared" si="0"/>
        <v>32.879181590000002</v>
      </c>
      <c r="AK20" s="62">
        <f t="shared" si="0"/>
        <v>0.83175542000000002</v>
      </c>
      <c r="AL20" s="62">
        <f t="shared" si="0"/>
        <v>23.871734369999999</v>
      </c>
      <c r="AM20" s="62">
        <f t="shared" si="0"/>
        <v>7.5939121300000005</v>
      </c>
      <c r="AN20" s="62">
        <f t="shared" si="0"/>
        <v>0.58177966999999997</v>
      </c>
      <c r="AO20" s="62">
        <f t="shared" si="0"/>
        <v>21.192058669999998</v>
      </c>
      <c r="AP20" s="62">
        <f t="shared" si="0"/>
        <v>0.90503436000000004</v>
      </c>
      <c r="AQ20" s="62">
        <f t="shared" si="0"/>
        <v>9.5032710900000001</v>
      </c>
      <c r="AR20" s="62">
        <f t="shared" si="0"/>
        <v>9.0227452200000009</v>
      </c>
      <c r="AS20" s="62">
        <f t="shared" si="0"/>
        <v>1.7610079999999999</v>
      </c>
      <c r="AT20" s="62">
        <f t="shared" si="0"/>
        <v>52.446959050000004</v>
      </c>
      <c r="AU20" s="62">
        <f t="shared" si="0"/>
        <v>4.5747206500000006</v>
      </c>
      <c r="AV20" s="62">
        <f t="shared" si="0"/>
        <v>27.022344660000002</v>
      </c>
      <c r="AW20" s="62">
        <f t="shared" si="0"/>
        <v>5.4140753799999999</v>
      </c>
      <c r="AX20" s="62">
        <f t="shared" si="0"/>
        <v>15.435818359999999</v>
      </c>
      <c r="AY20" s="62">
        <f t="shared" si="0"/>
        <v>0</v>
      </c>
      <c r="AZ20" s="62">
        <f t="shared" si="0"/>
        <v>0</v>
      </c>
      <c r="BA20" s="62">
        <f t="shared" si="0"/>
        <v>0</v>
      </c>
      <c r="BB20" s="62">
        <f t="shared" si="0"/>
        <v>0</v>
      </c>
      <c r="BC20" s="62">
        <f t="shared" si="0"/>
        <v>0</v>
      </c>
    </row>
    <row r="21" spans="1:55" ht="31.2" x14ac:dyDescent="0.3">
      <c r="A21" s="63" t="s">
        <v>78</v>
      </c>
      <c r="B21" s="64" t="s">
        <v>79</v>
      </c>
      <c r="C21" s="1" t="s">
        <v>77</v>
      </c>
      <c r="D21" s="65">
        <f>D22</f>
        <v>46.9</v>
      </c>
      <c r="E21" s="65">
        <f t="shared" ref="E21:BC21" si="1">E22</f>
        <v>69.503649588000002</v>
      </c>
      <c r="F21" s="65">
        <f t="shared" si="1"/>
        <v>5.0468738399999999</v>
      </c>
      <c r="G21" s="65">
        <f t="shared" si="1"/>
        <v>44.231416424000003</v>
      </c>
      <c r="H21" s="65">
        <f t="shared" si="1"/>
        <v>14.789187796</v>
      </c>
      <c r="I21" s="65">
        <f t="shared" si="1"/>
        <v>5.436171528</v>
      </c>
      <c r="J21" s="65">
        <f t="shared" si="1"/>
        <v>14.768834192</v>
      </c>
      <c r="K21" s="65">
        <f t="shared" si="1"/>
        <v>2.0468341919999999</v>
      </c>
      <c r="L21" s="65">
        <f t="shared" si="1"/>
        <v>6.4359999999999999</v>
      </c>
      <c r="M21" s="65">
        <f t="shared" si="1"/>
        <v>5.7249999999999996</v>
      </c>
      <c r="N21" s="65">
        <f t="shared" si="1"/>
        <v>0.56100000000000005</v>
      </c>
      <c r="O21" s="65">
        <f t="shared" si="1"/>
        <v>25.859765912</v>
      </c>
      <c r="P21" s="65">
        <f t="shared" si="1"/>
        <v>0.88751628000000005</v>
      </c>
      <c r="Q21" s="65">
        <f t="shared" si="1"/>
        <v>20.598724292</v>
      </c>
      <c r="R21" s="65">
        <f t="shared" si="1"/>
        <v>2.7071399399999998</v>
      </c>
      <c r="S21" s="65">
        <f t="shared" si="1"/>
        <v>1.6663854</v>
      </c>
      <c r="T21" s="65">
        <f t="shared" si="1"/>
        <v>28.875049483999998</v>
      </c>
      <c r="U21" s="65">
        <f t="shared" si="1"/>
        <v>2.1125233679999997</v>
      </c>
      <c r="V21" s="65">
        <f t="shared" si="1"/>
        <v>17.196692131999999</v>
      </c>
      <c r="W21" s="65">
        <f t="shared" si="1"/>
        <v>6.3570478560000003</v>
      </c>
      <c r="X21" s="65">
        <f t="shared" si="1"/>
        <v>3.2087861279999998</v>
      </c>
      <c r="Y21" s="65">
        <f t="shared" si="1"/>
        <v>0</v>
      </c>
      <c r="Z21" s="65">
        <f t="shared" si="1"/>
        <v>0</v>
      </c>
      <c r="AA21" s="65">
        <f t="shared" si="1"/>
        <v>0</v>
      </c>
      <c r="AB21" s="65">
        <f t="shared" si="1"/>
        <v>0</v>
      </c>
      <c r="AC21" s="65">
        <f t="shared" si="1"/>
        <v>0</v>
      </c>
      <c r="AD21" s="65">
        <f t="shared" si="1"/>
        <v>39.084109999999995</v>
      </c>
      <c r="AE21" s="65">
        <f t="shared" si="1"/>
        <v>51.527572539999994</v>
      </c>
      <c r="AF21" s="65">
        <f t="shared" si="1"/>
        <v>0.77704026999999998</v>
      </c>
      <c r="AG21" s="65">
        <f t="shared" si="1"/>
        <v>37.249909970000004</v>
      </c>
      <c r="AH21" s="65">
        <f t="shared" si="1"/>
        <v>12.347320869999999</v>
      </c>
      <c r="AI21" s="65">
        <f t="shared" si="1"/>
        <v>1.15330143</v>
      </c>
      <c r="AJ21" s="65">
        <f t="shared" si="1"/>
        <v>26.388194160000001</v>
      </c>
      <c r="AK21" s="65">
        <f t="shared" si="1"/>
        <v>0.30009015999999999</v>
      </c>
      <c r="AL21" s="65">
        <f t="shared" si="1"/>
        <v>21.350698999999999</v>
      </c>
      <c r="AM21" s="65">
        <f t="shared" si="1"/>
        <v>4.2697920000000007</v>
      </c>
      <c r="AN21" s="65">
        <f t="shared" si="1"/>
        <v>0.467613</v>
      </c>
      <c r="AO21" s="65">
        <f t="shared" si="1"/>
        <v>7.7474328799999999</v>
      </c>
      <c r="AP21" s="65">
        <f t="shared" si="1"/>
        <v>0.38318063000000002</v>
      </c>
      <c r="AQ21" s="65">
        <f t="shared" si="1"/>
        <v>2.6348610199999998</v>
      </c>
      <c r="AR21" s="65">
        <f t="shared" si="1"/>
        <v>4.1883832300000003</v>
      </c>
      <c r="AS21" s="65">
        <f t="shared" si="1"/>
        <v>0.54100800000000004</v>
      </c>
      <c r="AT21" s="65">
        <f t="shared" si="1"/>
        <v>17.391945500000002</v>
      </c>
      <c r="AU21" s="65">
        <f t="shared" si="1"/>
        <v>9.3769480000000002E-2</v>
      </c>
      <c r="AV21" s="65">
        <f t="shared" si="1"/>
        <v>13.26434995</v>
      </c>
      <c r="AW21" s="65">
        <f t="shared" si="1"/>
        <v>3.8891456399999997</v>
      </c>
      <c r="AX21" s="65">
        <f t="shared" si="1"/>
        <v>0.14468043</v>
      </c>
      <c r="AY21" s="65">
        <f t="shared" si="1"/>
        <v>0</v>
      </c>
      <c r="AZ21" s="65">
        <f t="shared" si="1"/>
        <v>0</v>
      </c>
      <c r="BA21" s="65">
        <f t="shared" si="1"/>
        <v>0</v>
      </c>
      <c r="BB21" s="65">
        <f t="shared" si="1"/>
        <v>0</v>
      </c>
      <c r="BC21" s="65">
        <f t="shared" si="1"/>
        <v>0</v>
      </c>
    </row>
    <row r="22" spans="1:55" ht="46.8" x14ac:dyDescent="0.3">
      <c r="A22" s="46" t="s">
        <v>80</v>
      </c>
      <c r="B22" s="66" t="s">
        <v>81</v>
      </c>
      <c r="C22" s="1" t="s">
        <v>77</v>
      </c>
      <c r="D22" s="65">
        <f>SUM(D23:D25)</f>
        <v>46.9</v>
      </c>
      <c r="E22" s="65">
        <f t="shared" ref="E22:BC22" si="2">SUM(E23:E25)</f>
        <v>69.503649588000002</v>
      </c>
      <c r="F22" s="65">
        <f t="shared" si="2"/>
        <v>5.0468738399999999</v>
      </c>
      <c r="G22" s="65">
        <f t="shared" si="2"/>
        <v>44.231416424000003</v>
      </c>
      <c r="H22" s="65">
        <f t="shared" si="2"/>
        <v>14.789187796</v>
      </c>
      <c r="I22" s="65">
        <f t="shared" si="2"/>
        <v>5.436171528</v>
      </c>
      <c r="J22" s="65">
        <f t="shared" si="2"/>
        <v>14.768834192</v>
      </c>
      <c r="K22" s="65">
        <f t="shared" si="2"/>
        <v>2.0468341919999999</v>
      </c>
      <c r="L22" s="65">
        <f t="shared" si="2"/>
        <v>6.4359999999999999</v>
      </c>
      <c r="M22" s="65">
        <f t="shared" si="2"/>
        <v>5.7249999999999996</v>
      </c>
      <c r="N22" s="65">
        <f t="shared" si="2"/>
        <v>0.56100000000000005</v>
      </c>
      <c r="O22" s="65">
        <f t="shared" si="2"/>
        <v>25.859765912</v>
      </c>
      <c r="P22" s="65">
        <f t="shared" si="2"/>
        <v>0.88751628000000005</v>
      </c>
      <c r="Q22" s="65">
        <f t="shared" si="2"/>
        <v>20.598724292</v>
      </c>
      <c r="R22" s="65">
        <f t="shared" si="2"/>
        <v>2.7071399399999998</v>
      </c>
      <c r="S22" s="65">
        <f t="shared" si="2"/>
        <v>1.6663854</v>
      </c>
      <c r="T22" s="65">
        <f t="shared" si="2"/>
        <v>28.875049483999998</v>
      </c>
      <c r="U22" s="65">
        <f t="shared" si="2"/>
        <v>2.1125233679999997</v>
      </c>
      <c r="V22" s="65">
        <f t="shared" si="2"/>
        <v>17.196692131999999</v>
      </c>
      <c r="W22" s="65">
        <f t="shared" si="2"/>
        <v>6.3570478560000003</v>
      </c>
      <c r="X22" s="65">
        <f t="shared" si="2"/>
        <v>3.2087861279999998</v>
      </c>
      <c r="Y22" s="65">
        <f t="shared" si="2"/>
        <v>0</v>
      </c>
      <c r="Z22" s="65">
        <f t="shared" si="2"/>
        <v>0</v>
      </c>
      <c r="AA22" s="65">
        <f t="shared" si="2"/>
        <v>0</v>
      </c>
      <c r="AB22" s="65">
        <f t="shared" si="2"/>
        <v>0</v>
      </c>
      <c r="AC22" s="65">
        <f t="shared" si="2"/>
        <v>0</v>
      </c>
      <c r="AD22" s="65">
        <f t="shared" si="2"/>
        <v>39.084109999999995</v>
      </c>
      <c r="AE22" s="65">
        <f t="shared" si="2"/>
        <v>51.527572539999994</v>
      </c>
      <c r="AF22" s="65">
        <f t="shared" si="2"/>
        <v>0.77704026999999998</v>
      </c>
      <c r="AG22" s="65">
        <f t="shared" si="2"/>
        <v>37.249909970000004</v>
      </c>
      <c r="AH22" s="65">
        <f t="shared" si="2"/>
        <v>12.347320869999999</v>
      </c>
      <c r="AI22" s="65">
        <f t="shared" si="2"/>
        <v>1.15330143</v>
      </c>
      <c r="AJ22" s="65">
        <f t="shared" si="2"/>
        <v>26.388194160000001</v>
      </c>
      <c r="AK22" s="65">
        <f t="shared" si="2"/>
        <v>0.30009015999999999</v>
      </c>
      <c r="AL22" s="65">
        <f t="shared" si="2"/>
        <v>21.350698999999999</v>
      </c>
      <c r="AM22" s="65">
        <f t="shared" si="2"/>
        <v>4.2697920000000007</v>
      </c>
      <c r="AN22" s="65">
        <f t="shared" si="2"/>
        <v>0.467613</v>
      </c>
      <c r="AO22" s="65">
        <f t="shared" si="2"/>
        <v>7.7474328799999999</v>
      </c>
      <c r="AP22" s="65">
        <f t="shared" si="2"/>
        <v>0.38318063000000002</v>
      </c>
      <c r="AQ22" s="65">
        <f t="shared" si="2"/>
        <v>2.6348610199999998</v>
      </c>
      <c r="AR22" s="65">
        <f t="shared" si="2"/>
        <v>4.1883832300000003</v>
      </c>
      <c r="AS22" s="65">
        <f t="shared" si="2"/>
        <v>0.54100800000000004</v>
      </c>
      <c r="AT22" s="65">
        <f t="shared" si="2"/>
        <v>17.391945500000002</v>
      </c>
      <c r="AU22" s="65">
        <f t="shared" si="2"/>
        <v>9.3769480000000002E-2</v>
      </c>
      <c r="AV22" s="65">
        <f t="shared" si="2"/>
        <v>13.26434995</v>
      </c>
      <c r="AW22" s="65">
        <f t="shared" si="2"/>
        <v>3.8891456399999997</v>
      </c>
      <c r="AX22" s="65">
        <f t="shared" si="2"/>
        <v>0.14468043</v>
      </c>
      <c r="AY22" s="65">
        <f t="shared" si="2"/>
        <v>0</v>
      </c>
      <c r="AZ22" s="65">
        <f t="shared" si="2"/>
        <v>0</v>
      </c>
      <c r="BA22" s="65">
        <f t="shared" si="2"/>
        <v>0</v>
      </c>
      <c r="BB22" s="65">
        <f t="shared" si="2"/>
        <v>0</v>
      </c>
      <c r="BC22" s="65">
        <f t="shared" si="2"/>
        <v>0</v>
      </c>
    </row>
    <row r="23" spans="1:55" ht="62.4" x14ac:dyDescent="0.3">
      <c r="A23" s="67" t="s">
        <v>82</v>
      </c>
      <c r="B23" s="68" t="s">
        <v>83</v>
      </c>
      <c r="C23" s="69" t="s">
        <v>77</v>
      </c>
      <c r="D23" s="39">
        <v>29</v>
      </c>
      <c r="E23" s="2">
        <f t="shared" ref="E23:I23" si="3">J23+O23+T23+Y23</f>
        <v>14.559395211999998</v>
      </c>
      <c r="F23" s="2">
        <f t="shared" si="3"/>
        <v>0.65937260400000008</v>
      </c>
      <c r="G23" s="2">
        <f t="shared" si="3"/>
        <v>4.4084954559999998</v>
      </c>
      <c r="H23" s="2">
        <f t="shared" si="3"/>
        <v>6.3311399399999999</v>
      </c>
      <c r="I23" s="2">
        <f t="shared" si="3"/>
        <v>3.1603872119999998</v>
      </c>
      <c r="J23" s="2">
        <f>SUM(K23:N23)</f>
        <v>7.351</v>
      </c>
      <c r="K23" s="2">
        <v>0.38400000000000001</v>
      </c>
      <c r="L23" s="2">
        <v>2.782</v>
      </c>
      <c r="M23" s="2">
        <v>3.6240000000000001</v>
      </c>
      <c r="N23" s="2">
        <v>0.56100000000000005</v>
      </c>
      <c r="O23" s="2">
        <f>SUM(P23:S23)</f>
        <v>5.2582175999999992</v>
      </c>
      <c r="P23" s="2">
        <v>0.27537260400000002</v>
      </c>
      <c r="Q23" s="2">
        <v>1.626495456</v>
      </c>
      <c r="R23" s="2">
        <v>2.7071399399999998</v>
      </c>
      <c r="S23" s="2">
        <v>0.64920960000000005</v>
      </c>
      <c r="T23" s="2">
        <f>SUM(U23:X23)</f>
        <v>1.9501776119999998</v>
      </c>
      <c r="U23" s="2">
        <v>0</v>
      </c>
      <c r="V23" s="2">
        <v>0</v>
      </c>
      <c r="W23" s="2">
        <v>0</v>
      </c>
      <c r="X23" s="2">
        <f>1.62514801*1.2</f>
        <v>1.9501776119999998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38">
        <v>24.168659999999999</v>
      </c>
      <c r="AE23" s="2">
        <f>AJ23+AO23+AT23+AY23</f>
        <v>12.95411885</v>
      </c>
      <c r="AF23" s="2">
        <f t="shared" ref="AF23:AI23" si="4">AK23+AP23+AU23+AZ23</f>
        <v>0.48137216999999999</v>
      </c>
      <c r="AG23" s="2">
        <f t="shared" si="4"/>
        <v>2.22556288</v>
      </c>
      <c r="AH23" s="2">
        <f t="shared" si="4"/>
        <v>9.0938823699999993</v>
      </c>
      <c r="AI23" s="2">
        <f t="shared" si="4"/>
        <v>1.15330143</v>
      </c>
      <c r="AJ23" s="2">
        <f>SUM(AK23:AN23)</f>
        <v>4.5036570000000005</v>
      </c>
      <c r="AK23" s="2">
        <v>0.25189499999999998</v>
      </c>
      <c r="AL23" s="2">
        <v>0.87014899999999995</v>
      </c>
      <c r="AM23" s="2">
        <v>2.9140000000000001</v>
      </c>
      <c r="AN23" s="2">
        <v>0.467613</v>
      </c>
      <c r="AO23" s="2">
        <f>SUM(AP23:AS23)</f>
        <v>5.4666357799999998</v>
      </c>
      <c r="AP23" s="2">
        <v>0.22947717000000001</v>
      </c>
      <c r="AQ23" s="2">
        <v>1.35541388</v>
      </c>
      <c r="AR23" s="2">
        <v>3.3407367300000002</v>
      </c>
      <c r="AS23" s="2">
        <v>0.54100800000000004</v>
      </c>
      <c r="AT23" s="2">
        <f>SUM(AU23:AX23)</f>
        <v>2.9838260700000001</v>
      </c>
      <c r="AU23" s="2">
        <v>0</v>
      </c>
      <c r="AV23" s="2">
        <v>0</v>
      </c>
      <c r="AW23" s="2">
        <v>2.8391456399999999</v>
      </c>
      <c r="AX23" s="2">
        <v>0.14468043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</row>
    <row r="24" spans="1:55" ht="62.4" x14ac:dyDescent="0.3">
      <c r="A24" s="49" t="s">
        <v>84</v>
      </c>
      <c r="B24" s="70" t="s">
        <v>85</v>
      </c>
      <c r="C24" s="69" t="s">
        <v>77</v>
      </c>
      <c r="D24" s="39">
        <v>17.899999999999999</v>
      </c>
      <c r="E24" s="2">
        <f t="shared" ref="E24:F24" si="5">J24+O24+T24+Y24</f>
        <v>31.964370339999999</v>
      </c>
      <c r="F24" s="2">
        <f t="shared" si="5"/>
        <v>4.3875012360000003</v>
      </c>
      <c r="G24" s="2">
        <f t="shared" ref="G24" si="6">L24+Q24+V24+AA24</f>
        <v>16.843036931999997</v>
      </c>
      <c r="H24" s="2">
        <f t="shared" ref="H24" si="7">M24+R24+W24+AB24</f>
        <v>8.4580478560000003</v>
      </c>
      <c r="I24" s="2">
        <f t="shared" ref="I24" si="8">N24+S24+X24+AC24</f>
        <v>2.2757843160000002</v>
      </c>
      <c r="J24" s="2">
        <f>SUM(K24:N24)</f>
        <v>7.4178341919999999</v>
      </c>
      <c r="K24" s="2">
        <v>1.662834192</v>
      </c>
      <c r="L24" s="2">
        <v>3.6539999999999999</v>
      </c>
      <c r="M24" s="2">
        <v>2.101</v>
      </c>
      <c r="N24" s="2">
        <v>0</v>
      </c>
      <c r="O24" s="2">
        <f>SUM(P24:S24)</f>
        <v>5.6216642760000006</v>
      </c>
      <c r="P24" s="2">
        <v>0.61214367599999997</v>
      </c>
      <c r="Q24" s="2">
        <v>3.9923448000000001</v>
      </c>
      <c r="R24" s="2">
        <v>0</v>
      </c>
      <c r="S24" s="2">
        <v>1.0171758</v>
      </c>
      <c r="T24" s="2">
        <f>SUM(U24:X24)</f>
        <v>18.924871871999997</v>
      </c>
      <c r="U24" s="2">
        <f>1.76043614*1.2</f>
        <v>2.1125233679999997</v>
      </c>
      <c r="V24" s="2">
        <f>7.66391011*1.2</f>
        <v>9.196692131999999</v>
      </c>
      <c r="W24" s="2">
        <f>5.29753988*1.2</f>
        <v>6.3570478560000003</v>
      </c>
      <c r="X24" s="2">
        <f>1.04884043*1.2</f>
        <v>1.258608516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38">
        <v>14.91545</v>
      </c>
      <c r="AE24" s="2">
        <f>AJ24+AO24+AT24+AY24</f>
        <v>21.498473690000001</v>
      </c>
      <c r="AF24" s="2">
        <f t="shared" ref="AF24" si="9">AK24+AP24+AU24+AZ24</f>
        <v>0.29566809999999999</v>
      </c>
      <c r="AG24" s="2">
        <f t="shared" ref="AG24" si="10">AL24+AQ24+AV24+BA24</f>
        <v>17.949367089999999</v>
      </c>
      <c r="AH24" s="2">
        <f t="shared" ref="AH24" si="11">AM24+AR24+AW24+BB24</f>
        <v>3.2534384999999997</v>
      </c>
      <c r="AI24" s="2">
        <f t="shared" ref="AI24" si="12">AN24+AS24+AX24+BC24</f>
        <v>0</v>
      </c>
      <c r="AJ24" s="2">
        <f>SUM(AK24:AN24)</f>
        <v>4.8095571600000007</v>
      </c>
      <c r="AK24" s="2">
        <v>4.8195160000000001E-2</v>
      </c>
      <c r="AL24" s="2">
        <v>3.40557</v>
      </c>
      <c r="AM24" s="2">
        <v>1.3557920000000001</v>
      </c>
      <c r="AN24" s="2">
        <v>0</v>
      </c>
      <c r="AO24" s="2">
        <f>SUM(AP24:AS24)</f>
        <v>2.2807971</v>
      </c>
      <c r="AP24" s="2">
        <v>0.15370345999999999</v>
      </c>
      <c r="AQ24" s="2">
        <v>1.27944714</v>
      </c>
      <c r="AR24" s="2">
        <v>0.84764649999999997</v>
      </c>
      <c r="AS24" s="2">
        <v>0</v>
      </c>
      <c r="AT24" s="2">
        <f>SUM(AU24:AX24)</f>
        <v>14.408119430000001</v>
      </c>
      <c r="AU24" s="2">
        <v>9.3769480000000002E-2</v>
      </c>
      <c r="AV24" s="2">
        <v>13.26434995</v>
      </c>
      <c r="AW24" s="2">
        <v>1.05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</row>
    <row r="25" spans="1:55" ht="46.8" x14ac:dyDescent="0.3">
      <c r="A25" s="49" t="s">
        <v>86</v>
      </c>
      <c r="B25" s="70" t="s">
        <v>87</v>
      </c>
      <c r="C25" s="69" t="s">
        <v>77</v>
      </c>
      <c r="D25" s="39" t="str">
        <f>D26</f>
        <v>нд</v>
      </c>
      <c r="E25" s="39">
        <f t="shared" ref="E25:AS25" si="13">SUM(E26:E29)</f>
        <v>22.979884036000001</v>
      </c>
      <c r="F25" s="39">
        <f t="shared" si="13"/>
        <v>0</v>
      </c>
      <c r="G25" s="39">
        <f t="shared" si="13"/>
        <v>22.979884036000001</v>
      </c>
      <c r="H25" s="39">
        <f t="shared" si="13"/>
        <v>0</v>
      </c>
      <c r="I25" s="39">
        <f t="shared" si="13"/>
        <v>0</v>
      </c>
      <c r="J25" s="39">
        <f t="shared" si="13"/>
        <v>0</v>
      </c>
      <c r="K25" s="39">
        <f t="shared" si="13"/>
        <v>0</v>
      </c>
      <c r="L25" s="39">
        <f t="shared" si="13"/>
        <v>0</v>
      </c>
      <c r="M25" s="39">
        <f t="shared" si="13"/>
        <v>0</v>
      </c>
      <c r="N25" s="39">
        <f t="shared" si="13"/>
        <v>0</v>
      </c>
      <c r="O25" s="39">
        <f t="shared" si="13"/>
        <v>14.979884036</v>
      </c>
      <c r="P25" s="39">
        <f t="shared" si="13"/>
        <v>0</v>
      </c>
      <c r="Q25" s="39">
        <f t="shared" si="13"/>
        <v>14.979884036</v>
      </c>
      <c r="R25" s="39">
        <f t="shared" si="13"/>
        <v>0</v>
      </c>
      <c r="S25" s="39">
        <f t="shared" si="13"/>
        <v>0</v>
      </c>
      <c r="T25" s="39">
        <f t="shared" si="13"/>
        <v>8</v>
      </c>
      <c r="U25" s="39">
        <f t="shared" si="13"/>
        <v>0</v>
      </c>
      <c r="V25" s="39">
        <f t="shared" si="13"/>
        <v>8</v>
      </c>
      <c r="W25" s="39">
        <f t="shared" si="13"/>
        <v>0</v>
      </c>
      <c r="X25" s="39">
        <f t="shared" si="13"/>
        <v>0</v>
      </c>
      <c r="Y25" s="39">
        <f t="shared" si="13"/>
        <v>0</v>
      </c>
      <c r="Z25" s="39">
        <f t="shared" si="13"/>
        <v>0</v>
      </c>
      <c r="AA25" s="39">
        <f t="shared" si="13"/>
        <v>0</v>
      </c>
      <c r="AB25" s="39">
        <f t="shared" si="13"/>
        <v>0</v>
      </c>
      <c r="AC25" s="39">
        <f t="shared" si="13"/>
        <v>0</v>
      </c>
      <c r="AD25" s="39">
        <f t="shared" si="13"/>
        <v>0</v>
      </c>
      <c r="AE25" s="39">
        <f t="shared" si="13"/>
        <v>17.07498</v>
      </c>
      <c r="AF25" s="39">
        <f t="shared" si="13"/>
        <v>0</v>
      </c>
      <c r="AG25" s="39">
        <f t="shared" si="13"/>
        <v>17.07498</v>
      </c>
      <c r="AH25" s="39">
        <f t="shared" si="13"/>
        <v>0</v>
      </c>
      <c r="AI25" s="39">
        <f t="shared" si="13"/>
        <v>0</v>
      </c>
      <c r="AJ25" s="39">
        <f t="shared" si="13"/>
        <v>17.07498</v>
      </c>
      <c r="AK25" s="39">
        <f t="shared" si="13"/>
        <v>0</v>
      </c>
      <c r="AL25" s="39">
        <f t="shared" si="13"/>
        <v>17.07498</v>
      </c>
      <c r="AM25" s="39">
        <f t="shared" si="13"/>
        <v>0</v>
      </c>
      <c r="AN25" s="39">
        <f t="shared" si="13"/>
        <v>0</v>
      </c>
      <c r="AO25" s="39">
        <f t="shared" si="13"/>
        <v>0</v>
      </c>
      <c r="AP25" s="39">
        <f t="shared" si="13"/>
        <v>0</v>
      </c>
      <c r="AQ25" s="39">
        <f t="shared" si="13"/>
        <v>0</v>
      </c>
      <c r="AR25" s="39">
        <f t="shared" si="13"/>
        <v>0</v>
      </c>
      <c r="AS25" s="39">
        <f t="shared" si="13"/>
        <v>0</v>
      </c>
      <c r="AT25" s="39">
        <f t="shared" ref="AT25:BC25" si="14">SUM(AT26)</f>
        <v>0</v>
      </c>
      <c r="AU25" s="39">
        <f t="shared" si="14"/>
        <v>0</v>
      </c>
      <c r="AV25" s="39">
        <f t="shared" si="14"/>
        <v>0</v>
      </c>
      <c r="AW25" s="39">
        <f t="shared" si="14"/>
        <v>0</v>
      </c>
      <c r="AX25" s="39">
        <f t="shared" si="14"/>
        <v>0</v>
      </c>
      <c r="AY25" s="39">
        <f t="shared" si="14"/>
        <v>0</v>
      </c>
      <c r="AZ25" s="39">
        <f t="shared" si="14"/>
        <v>0</v>
      </c>
      <c r="BA25" s="39">
        <f t="shared" si="14"/>
        <v>0</v>
      </c>
      <c r="BB25" s="39">
        <f t="shared" si="14"/>
        <v>0</v>
      </c>
      <c r="BC25" s="39">
        <f t="shared" si="14"/>
        <v>0</v>
      </c>
    </row>
    <row r="26" spans="1:55" ht="46.8" x14ac:dyDescent="0.3">
      <c r="A26" s="71" t="s">
        <v>281</v>
      </c>
      <c r="B26" s="5" t="s">
        <v>282</v>
      </c>
      <c r="C26" s="72" t="s">
        <v>283</v>
      </c>
      <c r="D26" s="2" t="s">
        <v>124</v>
      </c>
      <c r="E26" s="2">
        <f t="shared" ref="E26" si="15">J26+O26+T26+Y26</f>
        <v>6.3142140360000001</v>
      </c>
      <c r="F26" s="2">
        <f t="shared" ref="F26" si="16">K26+P26+U26+Z26</f>
        <v>0</v>
      </c>
      <c r="G26" s="2">
        <f t="shared" ref="G26" si="17">L26+Q26+V26+AA26</f>
        <v>6.3142140360000001</v>
      </c>
      <c r="H26" s="2">
        <f t="shared" ref="H26:I26" si="18">M26+R26+W26+AB26</f>
        <v>0</v>
      </c>
      <c r="I26" s="2">
        <f t="shared" si="18"/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>SUM(P26:S26)</f>
        <v>6.3142140360000001</v>
      </c>
      <c r="P26" s="2">
        <v>0</v>
      </c>
      <c r="Q26" s="2">
        <v>6.3142140360000001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 t="s">
        <v>124</v>
      </c>
      <c r="AE26" s="2">
        <f t="shared" ref="AE26:AE27" si="19">AJ26+AO26+AT26+AY26</f>
        <v>17.07498</v>
      </c>
      <c r="AF26" s="2">
        <f t="shared" ref="AF26:AF27" si="20">AK26+AP26+AU26+AZ26</f>
        <v>0</v>
      </c>
      <c r="AG26" s="2">
        <f t="shared" ref="AG26:AG27" si="21">AL26+AQ26+AV26+BA26</f>
        <v>17.07498</v>
      </c>
      <c r="AH26" s="2">
        <f t="shared" ref="AH26:AH27" si="22">AM26+AR26+AW26+BB26</f>
        <v>0</v>
      </c>
      <c r="AI26" s="2">
        <f t="shared" ref="AI26:AI27" si="23">AN26+AS26+AX26+BC26</f>
        <v>0</v>
      </c>
      <c r="AJ26" s="2">
        <f t="shared" ref="AJ26" si="24">SUM(AK26:AN26)</f>
        <v>17.07498</v>
      </c>
      <c r="AK26" s="2">
        <v>0</v>
      </c>
      <c r="AL26" s="2">
        <v>17.07498</v>
      </c>
      <c r="AM26" s="2">
        <v>0</v>
      </c>
      <c r="AN26" s="2">
        <v>0</v>
      </c>
      <c r="AO26" s="2">
        <v>0</v>
      </c>
      <c r="AP26" s="2">
        <v>0</v>
      </c>
      <c r="AQ26" s="2"/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</row>
    <row r="27" spans="1:55" ht="31.2" x14ac:dyDescent="0.3">
      <c r="A27" s="71" t="s">
        <v>288</v>
      </c>
      <c r="B27" s="44" t="s">
        <v>333</v>
      </c>
      <c r="C27" s="73" t="s">
        <v>334</v>
      </c>
      <c r="D27" s="2" t="s">
        <v>124</v>
      </c>
      <c r="E27" s="2">
        <f t="shared" ref="E27" si="25">J27+O27+T27+Y27</f>
        <v>8</v>
      </c>
      <c r="F27" s="2">
        <f t="shared" ref="F27" si="26">K27+P27+U27+Z27</f>
        <v>0</v>
      </c>
      <c r="G27" s="2">
        <f t="shared" ref="G27" si="27">L27+Q27+V27+AA27</f>
        <v>8</v>
      </c>
      <c r="H27" s="2">
        <f t="shared" ref="H27" si="28">M27+R27+W27+AB27</f>
        <v>0</v>
      </c>
      <c r="I27" s="2">
        <f t="shared" ref="I27" si="29">N27+S27+X27+AC27</f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f>SUM(U27:X27)</f>
        <v>8</v>
      </c>
      <c r="U27" s="2">
        <v>0</v>
      </c>
      <c r="V27" s="2">
        <v>8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 t="s">
        <v>124</v>
      </c>
      <c r="AE27" s="2">
        <f t="shared" si="19"/>
        <v>0</v>
      </c>
      <c r="AF27" s="2">
        <f t="shared" si="20"/>
        <v>0</v>
      </c>
      <c r="AG27" s="2">
        <f t="shared" si="21"/>
        <v>0</v>
      </c>
      <c r="AH27" s="2">
        <f t="shared" si="22"/>
        <v>0</v>
      </c>
      <c r="AI27" s="2">
        <f t="shared" si="23"/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</row>
    <row r="28" spans="1:55" ht="31.2" x14ac:dyDescent="0.3">
      <c r="A28" s="71" t="s">
        <v>291</v>
      </c>
      <c r="B28" s="44" t="s">
        <v>289</v>
      </c>
      <c r="C28" s="57" t="s">
        <v>290</v>
      </c>
      <c r="D28" s="2" t="s">
        <v>124</v>
      </c>
      <c r="E28" s="2">
        <f t="shared" ref="E28:E29" si="30">J28+O28+T28+Y28</f>
        <v>4.3333300000000001</v>
      </c>
      <c r="F28" s="2">
        <f t="shared" ref="F28:F29" si="31">K28+P28+U28+Z28</f>
        <v>0</v>
      </c>
      <c r="G28" s="2">
        <f t="shared" ref="G28:G29" si="32">L28+Q28+V28+AA28</f>
        <v>4.3333300000000001</v>
      </c>
      <c r="H28" s="2">
        <f t="shared" ref="H28:H29" si="33">M28+R28+W28+AB28</f>
        <v>0</v>
      </c>
      <c r="I28" s="2">
        <f t="shared" ref="I28:I29" si="34">N28+S28+X28+AC28</f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 t="shared" ref="O28:O29" si="35">SUM(P28:S28)</f>
        <v>4.3333300000000001</v>
      </c>
      <c r="P28" s="2">
        <v>0</v>
      </c>
      <c r="Q28" s="2">
        <v>4.3333300000000001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 t="s">
        <v>124</v>
      </c>
      <c r="AE28" s="2">
        <f t="shared" ref="AE28:AE29" si="36">AJ28+AO28+AT28+AY28</f>
        <v>0</v>
      </c>
      <c r="AF28" s="2">
        <f t="shared" ref="AF28:AF29" si="37">AK28+AP28+AU28+AZ28</f>
        <v>0</v>
      </c>
      <c r="AG28" s="2">
        <f t="shared" ref="AG28:AG29" si="38">AL28+AQ28+AV28+BA28</f>
        <v>0</v>
      </c>
      <c r="AH28" s="2">
        <f t="shared" ref="AH28:AH29" si="39">AM28+AR28+AW28+BB28</f>
        <v>0</v>
      </c>
      <c r="AI28" s="2">
        <f t="shared" ref="AI28:AI29" si="40">AN28+AS28+AX28+BC28</f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</row>
    <row r="29" spans="1:55" ht="46.8" x14ac:dyDescent="0.3">
      <c r="A29" s="71" t="s">
        <v>336</v>
      </c>
      <c r="B29" s="44" t="s">
        <v>292</v>
      </c>
      <c r="C29" s="57" t="s">
        <v>293</v>
      </c>
      <c r="D29" s="2" t="s">
        <v>124</v>
      </c>
      <c r="E29" s="2">
        <f t="shared" si="30"/>
        <v>4.3323400000000003</v>
      </c>
      <c r="F29" s="2">
        <f t="shared" si="31"/>
        <v>0</v>
      </c>
      <c r="G29" s="2">
        <f t="shared" si="32"/>
        <v>4.3323400000000003</v>
      </c>
      <c r="H29" s="2">
        <f t="shared" si="33"/>
        <v>0</v>
      </c>
      <c r="I29" s="2">
        <f t="shared" si="34"/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f t="shared" si="35"/>
        <v>4.3323400000000003</v>
      </c>
      <c r="P29" s="2">
        <v>0</v>
      </c>
      <c r="Q29" s="2">
        <v>4.3323400000000003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 t="s">
        <v>124</v>
      </c>
      <c r="AE29" s="2">
        <f t="shared" si="36"/>
        <v>0</v>
      </c>
      <c r="AF29" s="2">
        <f t="shared" si="37"/>
        <v>0</v>
      </c>
      <c r="AG29" s="2">
        <f t="shared" si="38"/>
        <v>0</v>
      </c>
      <c r="AH29" s="2">
        <f t="shared" si="39"/>
        <v>0</v>
      </c>
      <c r="AI29" s="2">
        <f t="shared" si="40"/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</row>
    <row r="30" spans="1:55" ht="31.2" x14ac:dyDescent="0.3">
      <c r="A30" s="49" t="s">
        <v>88</v>
      </c>
      <c r="B30" s="70" t="s">
        <v>89</v>
      </c>
      <c r="C30" s="69" t="s">
        <v>77</v>
      </c>
      <c r="D30" s="65">
        <v>71.845586073090004</v>
      </c>
      <c r="E30" s="65">
        <f t="shared" ref="E30:AC30" si="41">E31+E38+E83</f>
        <v>37.523944396000005</v>
      </c>
      <c r="F30" s="65">
        <f t="shared" si="41"/>
        <v>1.2322008719999999</v>
      </c>
      <c r="G30" s="65">
        <f t="shared" si="41"/>
        <v>6.9743679200000006</v>
      </c>
      <c r="H30" s="65">
        <f t="shared" si="41"/>
        <v>12.6366166</v>
      </c>
      <c r="I30" s="65">
        <f t="shared" si="41"/>
        <v>16.680759003999999</v>
      </c>
      <c r="J30" s="65">
        <f t="shared" si="41"/>
        <v>6.5764436000000002</v>
      </c>
      <c r="K30" s="65">
        <f t="shared" si="41"/>
        <v>0.43817400000000001</v>
      </c>
      <c r="L30" s="65">
        <f t="shared" si="41"/>
        <v>2.1393530000000003</v>
      </c>
      <c r="M30" s="65">
        <f t="shared" si="41"/>
        <v>3.9989165999999998</v>
      </c>
      <c r="N30" s="65">
        <f t="shared" si="41"/>
        <v>0</v>
      </c>
      <c r="O30" s="65">
        <f t="shared" si="41"/>
        <v>11.99971744</v>
      </c>
      <c r="P30" s="65">
        <f t="shared" si="41"/>
        <v>0.35700251999999999</v>
      </c>
      <c r="Q30" s="65">
        <f t="shared" si="41"/>
        <v>4.8350149199999999</v>
      </c>
      <c r="R30" s="65">
        <f t="shared" si="41"/>
        <v>6.8076999999999996</v>
      </c>
      <c r="S30" s="65">
        <f t="shared" si="41"/>
        <v>0</v>
      </c>
      <c r="T30" s="65">
        <f t="shared" si="41"/>
        <v>18.947783356000002</v>
      </c>
      <c r="U30" s="65">
        <f t="shared" si="41"/>
        <v>0.437024352</v>
      </c>
      <c r="V30" s="65">
        <f t="shared" si="41"/>
        <v>0</v>
      </c>
      <c r="W30" s="65">
        <f t="shared" si="41"/>
        <v>1.83</v>
      </c>
      <c r="X30" s="65">
        <f t="shared" si="41"/>
        <v>16.680759003999999</v>
      </c>
      <c r="Y30" s="65">
        <f t="shared" si="41"/>
        <v>0</v>
      </c>
      <c r="Z30" s="65">
        <f t="shared" si="41"/>
        <v>0</v>
      </c>
      <c r="AA30" s="65">
        <f t="shared" si="41"/>
        <v>0</v>
      </c>
      <c r="AB30" s="65">
        <f t="shared" si="41"/>
        <v>0</v>
      </c>
      <c r="AC30" s="65">
        <f t="shared" si="41"/>
        <v>0</v>
      </c>
      <c r="AD30" s="39">
        <v>63.84783636038334</v>
      </c>
      <c r="AE30" s="65">
        <f t="shared" ref="AE30:BC30" si="42">AE31+AE38+AE83</f>
        <v>33.686745419999994</v>
      </c>
      <c r="AF30" s="65">
        <f t="shared" si="42"/>
        <v>1.0269351800000002</v>
      </c>
      <c r="AG30" s="65">
        <f t="shared" si="42"/>
        <v>9.1045212800000002</v>
      </c>
      <c r="AH30" s="65">
        <f t="shared" si="42"/>
        <v>9.6834118599999996</v>
      </c>
      <c r="AI30" s="65">
        <f t="shared" si="42"/>
        <v>13.871877099999999</v>
      </c>
      <c r="AJ30" s="65">
        <f t="shared" si="42"/>
        <v>5.4721673000000006</v>
      </c>
      <c r="AK30" s="65">
        <f t="shared" si="42"/>
        <v>0.36524612000000001</v>
      </c>
      <c r="AL30" s="65">
        <f t="shared" si="42"/>
        <v>1.78280105</v>
      </c>
      <c r="AM30" s="65">
        <f t="shared" si="42"/>
        <v>3.3241201299999998</v>
      </c>
      <c r="AN30" s="65">
        <f t="shared" si="42"/>
        <v>0</v>
      </c>
      <c r="AO30" s="65">
        <f t="shared" si="42"/>
        <v>9.1610431899999991</v>
      </c>
      <c r="AP30" s="65">
        <f t="shared" si="42"/>
        <v>0.29750209999999999</v>
      </c>
      <c r="AQ30" s="65">
        <f t="shared" si="42"/>
        <v>4.0291791000000003</v>
      </c>
      <c r="AR30" s="65">
        <f t="shared" si="42"/>
        <v>4.8343619899999997</v>
      </c>
      <c r="AS30" s="65">
        <f t="shared" si="42"/>
        <v>0</v>
      </c>
      <c r="AT30" s="65">
        <f t="shared" si="42"/>
        <v>19.053534929999998</v>
      </c>
      <c r="AU30" s="65">
        <f t="shared" si="42"/>
        <v>0.36418696</v>
      </c>
      <c r="AV30" s="65">
        <f t="shared" si="42"/>
        <v>3.29254113</v>
      </c>
      <c r="AW30" s="65">
        <f t="shared" si="42"/>
        <v>1.5249297399999999</v>
      </c>
      <c r="AX30" s="65">
        <f t="shared" si="42"/>
        <v>13.871877099999999</v>
      </c>
      <c r="AY30" s="65">
        <f t="shared" si="42"/>
        <v>0</v>
      </c>
      <c r="AZ30" s="65">
        <f t="shared" si="42"/>
        <v>0</v>
      </c>
      <c r="BA30" s="65">
        <f t="shared" si="42"/>
        <v>0</v>
      </c>
      <c r="BB30" s="65">
        <f t="shared" si="42"/>
        <v>0</v>
      </c>
      <c r="BC30" s="65">
        <f t="shared" si="42"/>
        <v>0</v>
      </c>
    </row>
    <row r="31" spans="1:55" ht="64.8" x14ac:dyDescent="0.3">
      <c r="A31" s="74" t="s">
        <v>90</v>
      </c>
      <c r="B31" s="75" t="s">
        <v>91</v>
      </c>
      <c r="C31" s="76" t="s">
        <v>77</v>
      </c>
      <c r="D31" s="77">
        <v>3.41</v>
      </c>
      <c r="E31" s="77">
        <f t="shared" ref="E31:BC31" si="43">E32</f>
        <v>5.4167082359999998</v>
      </c>
      <c r="F31" s="77">
        <f t="shared" si="43"/>
        <v>0.208698988</v>
      </c>
      <c r="G31" s="77">
        <f t="shared" si="43"/>
        <v>3.3780092480000001</v>
      </c>
      <c r="H31" s="77">
        <f t="shared" si="43"/>
        <v>1.83</v>
      </c>
      <c r="I31" s="77">
        <f t="shared" si="43"/>
        <v>0</v>
      </c>
      <c r="J31" s="77">
        <f t="shared" si="43"/>
        <v>0.14879400000000001</v>
      </c>
      <c r="K31" s="77">
        <f t="shared" si="43"/>
        <v>2.9343999999999999E-2</v>
      </c>
      <c r="L31" s="77">
        <f t="shared" si="43"/>
        <v>0.11945</v>
      </c>
      <c r="M31" s="77">
        <f t="shared" si="43"/>
        <v>0</v>
      </c>
      <c r="N31" s="77">
        <f t="shared" si="43"/>
        <v>0</v>
      </c>
      <c r="O31" s="77">
        <f t="shared" si="43"/>
        <v>3.4379142360000001</v>
      </c>
      <c r="P31" s="77">
        <f t="shared" si="43"/>
        <v>0.17935498799999999</v>
      </c>
      <c r="Q31" s="77">
        <f t="shared" si="43"/>
        <v>3.2585592480000001</v>
      </c>
      <c r="R31" s="77">
        <f t="shared" si="43"/>
        <v>0</v>
      </c>
      <c r="S31" s="77">
        <f t="shared" si="43"/>
        <v>0</v>
      </c>
      <c r="T31" s="77">
        <f t="shared" si="43"/>
        <v>1.83</v>
      </c>
      <c r="U31" s="77">
        <f t="shared" si="43"/>
        <v>0</v>
      </c>
      <c r="V31" s="77">
        <f t="shared" si="43"/>
        <v>0</v>
      </c>
      <c r="W31" s="77">
        <f t="shared" si="43"/>
        <v>1.83</v>
      </c>
      <c r="X31" s="77">
        <f t="shared" si="43"/>
        <v>0</v>
      </c>
      <c r="Y31" s="77">
        <f t="shared" si="43"/>
        <v>0</v>
      </c>
      <c r="Z31" s="77">
        <f t="shared" si="43"/>
        <v>0</v>
      </c>
      <c r="AA31" s="77">
        <f t="shared" si="43"/>
        <v>0</v>
      </c>
      <c r="AB31" s="77">
        <f t="shared" si="43"/>
        <v>0</v>
      </c>
      <c r="AC31" s="77">
        <f t="shared" si="43"/>
        <v>0</v>
      </c>
      <c r="AD31" s="39">
        <v>2.8374999999999999</v>
      </c>
      <c r="AE31" s="77">
        <f t="shared" si="43"/>
        <v>4.5139423700000005</v>
      </c>
      <c r="AF31" s="77">
        <f t="shared" si="43"/>
        <v>0.17400249000000001</v>
      </c>
      <c r="AG31" s="77">
        <f t="shared" si="43"/>
        <v>2.81501014</v>
      </c>
      <c r="AH31" s="77">
        <f t="shared" si="43"/>
        <v>1.5249297399999999</v>
      </c>
      <c r="AI31" s="77">
        <f t="shared" si="43"/>
        <v>0</v>
      </c>
      <c r="AJ31" s="77">
        <f t="shared" si="43"/>
        <v>0.1240841</v>
      </c>
      <c r="AK31" s="77">
        <f t="shared" si="43"/>
        <v>2.4539999999999999E-2</v>
      </c>
      <c r="AL31" s="77">
        <f t="shared" si="43"/>
        <v>9.9544099999999996E-2</v>
      </c>
      <c r="AM31" s="77">
        <f t="shared" si="43"/>
        <v>0</v>
      </c>
      <c r="AN31" s="77">
        <f t="shared" si="43"/>
        <v>0</v>
      </c>
      <c r="AO31" s="77">
        <f t="shared" si="43"/>
        <v>2.8649285299999998</v>
      </c>
      <c r="AP31" s="77">
        <f t="shared" si="43"/>
        <v>0.14946249</v>
      </c>
      <c r="AQ31" s="77">
        <f t="shared" si="43"/>
        <v>2.7154660399999999</v>
      </c>
      <c r="AR31" s="77">
        <f t="shared" si="43"/>
        <v>0</v>
      </c>
      <c r="AS31" s="77">
        <f t="shared" si="43"/>
        <v>0</v>
      </c>
      <c r="AT31" s="77">
        <f t="shared" si="43"/>
        <v>1.5249297399999999</v>
      </c>
      <c r="AU31" s="77">
        <f t="shared" si="43"/>
        <v>0</v>
      </c>
      <c r="AV31" s="77">
        <f t="shared" si="43"/>
        <v>0</v>
      </c>
      <c r="AW31" s="77">
        <f t="shared" si="43"/>
        <v>1.5249297399999999</v>
      </c>
      <c r="AX31" s="77">
        <f t="shared" si="43"/>
        <v>0</v>
      </c>
      <c r="AY31" s="77">
        <f t="shared" si="43"/>
        <v>0</v>
      </c>
      <c r="AZ31" s="77">
        <f t="shared" si="43"/>
        <v>0</v>
      </c>
      <c r="BA31" s="77">
        <f t="shared" si="43"/>
        <v>0</v>
      </c>
      <c r="BB31" s="77">
        <f t="shared" si="43"/>
        <v>0</v>
      </c>
      <c r="BC31" s="77">
        <f t="shared" si="43"/>
        <v>0</v>
      </c>
    </row>
    <row r="32" spans="1:55" ht="32.4" x14ac:dyDescent="0.3">
      <c r="A32" s="74" t="s">
        <v>92</v>
      </c>
      <c r="B32" s="75" t="s">
        <v>93</v>
      </c>
      <c r="C32" s="76" t="s">
        <v>77</v>
      </c>
      <c r="D32" s="77">
        <f t="shared" ref="D32:AI32" si="44">SUM(D33:D37)</f>
        <v>3.41</v>
      </c>
      <c r="E32" s="77">
        <f t="shared" si="44"/>
        <v>5.4167082359999998</v>
      </c>
      <c r="F32" s="77">
        <f t="shared" si="44"/>
        <v>0.208698988</v>
      </c>
      <c r="G32" s="77">
        <f t="shared" si="44"/>
        <v>3.3780092480000001</v>
      </c>
      <c r="H32" s="77">
        <f t="shared" si="44"/>
        <v>1.83</v>
      </c>
      <c r="I32" s="77">
        <f t="shared" si="44"/>
        <v>0</v>
      </c>
      <c r="J32" s="77">
        <f t="shared" si="44"/>
        <v>0.14879400000000001</v>
      </c>
      <c r="K32" s="77">
        <f t="shared" si="44"/>
        <v>2.9343999999999999E-2</v>
      </c>
      <c r="L32" s="77">
        <f t="shared" si="44"/>
        <v>0.11945</v>
      </c>
      <c r="M32" s="77">
        <f t="shared" si="44"/>
        <v>0</v>
      </c>
      <c r="N32" s="77">
        <f t="shared" si="44"/>
        <v>0</v>
      </c>
      <c r="O32" s="77">
        <f t="shared" si="44"/>
        <v>3.4379142360000001</v>
      </c>
      <c r="P32" s="77">
        <f t="shared" si="44"/>
        <v>0.17935498799999999</v>
      </c>
      <c r="Q32" s="77">
        <f t="shared" si="44"/>
        <v>3.2585592480000001</v>
      </c>
      <c r="R32" s="77">
        <f t="shared" si="44"/>
        <v>0</v>
      </c>
      <c r="S32" s="77">
        <f t="shared" si="44"/>
        <v>0</v>
      </c>
      <c r="T32" s="77">
        <f t="shared" si="44"/>
        <v>1.83</v>
      </c>
      <c r="U32" s="77">
        <f t="shared" si="44"/>
        <v>0</v>
      </c>
      <c r="V32" s="77">
        <f t="shared" si="44"/>
        <v>0</v>
      </c>
      <c r="W32" s="77">
        <f t="shared" si="44"/>
        <v>1.83</v>
      </c>
      <c r="X32" s="77">
        <f t="shared" si="44"/>
        <v>0</v>
      </c>
      <c r="Y32" s="77">
        <f t="shared" si="44"/>
        <v>0</v>
      </c>
      <c r="Z32" s="77">
        <f t="shared" si="44"/>
        <v>0</v>
      </c>
      <c r="AA32" s="77">
        <f t="shared" si="44"/>
        <v>0</v>
      </c>
      <c r="AB32" s="77">
        <f t="shared" si="44"/>
        <v>0</v>
      </c>
      <c r="AC32" s="77">
        <f t="shared" si="44"/>
        <v>0</v>
      </c>
      <c r="AD32" s="77">
        <f t="shared" si="44"/>
        <v>2.8374999999999999</v>
      </c>
      <c r="AE32" s="77">
        <f t="shared" si="44"/>
        <v>4.5139423700000005</v>
      </c>
      <c r="AF32" s="77">
        <f t="shared" si="44"/>
        <v>0.17400249000000001</v>
      </c>
      <c r="AG32" s="77">
        <f t="shared" si="44"/>
        <v>2.81501014</v>
      </c>
      <c r="AH32" s="77">
        <f t="shared" si="44"/>
        <v>1.5249297399999999</v>
      </c>
      <c r="AI32" s="77">
        <f t="shared" si="44"/>
        <v>0</v>
      </c>
      <c r="AJ32" s="77">
        <f t="shared" ref="AJ32:BO32" si="45">SUM(AJ33:AJ37)</f>
        <v>0.1240841</v>
      </c>
      <c r="AK32" s="77">
        <f t="shared" si="45"/>
        <v>2.4539999999999999E-2</v>
      </c>
      <c r="AL32" s="77">
        <f t="shared" si="45"/>
        <v>9.9544099999999996E-2</v>
      </c>
      <c r="AM32" s="77">
        <f t="shared" si="45"/>
        <v>0</v>
      </c>
      <c r="AN32" s="77">
        <f t="shared" si="45"/>
        <v>0</v>
      </c>
      <c r="AO32" s="77">
        <f t="shared" si="45"/>
        <v>2.8649285299999998</v>
      </c>
      <c r="AP32" s="77">
        <f t="shared" si="45"/>
        <v>0.14946249</v>
      </c>
      <c r="AQ32" s="77">
        <f t="shared" si="45"/>
        <v>2.7154660399999999</v>
      </c>
      <c r="AR32" s="77">
        <f t="shared" si="45"/>
        <v>0</v>
      </c>
      <c r="AS32" s="77">
        <f t="shared" si="45"/>
        <v>0</v>
      </c>
      <c r="AT32" s="77">
        <f t="shared" si="45"/>
        <v>1.5249297399999999</v>
      </c>
      <c r="AU32" s="77">
        <f t="shared" si="45"/>
        <v>0</v>
      </c>
      <c r="AV32" s="77">
        <f t="shared" si="45"/>
        <v>0</v>
      </c>
      <c r="AW32" s="77">
        <f t="shared" si="45"/>
        <v>1.5249297399999999</v>
      </c>
      <c r="AX32" s="77">
        <f t="shared" si="45"/>
        <v>0</v>
      </c>
      <c r="AY32" s="77">
        <f t="shared" si="45"/>
        <v>0</v>
      </c>
      <c r="AZ32" s="77">
        <f t="shared" si="45"/>
        <v>0</v>
      </c>
      <c r="BA32" s="77">
        <f t="shared" si="45"/>
        <v>0</v>
      </c>
      <c r="BB32" s="77">
        <f t="shared" si="45"/>
        <v>0</v>
      </c>
      <c r="BC32" s="77">
        <f t="shared" si="45"/>
        <v>0</v>
      </c>
    </row>
    <row r="33" spans="1:60" x14ac:dyDescent="0.3">
      <c r="A33" s="3" t="s">
        <v>120</v>
      </c>
      <c r="B33" s="40" t="s">
        <v>187</v>
      </c>
      <c r="C33" s="41" t="s">
        <v>188</v>
      </c>
      <c r="D33" s="2">
        <v>3.41</v>
      </c>
      <c r="E33" s="2">
        <f>SUM(F33:I33)</f>
        <v>0</v>
      </c>
      <c r="F33" s="2">
        <f t="shared" ref="F33:F34" si="46">K33+P33+U33+Z33</f>
        <v>0</v>
      </c>
      <c r="G33" s="2">
        <f t="shared" ref="G33:G34" si="47">L33+Q33+V33+AA33</f>
        <v>0</v>
      </c>
      <c r="H33" s="2">
        <f t="shared" ref="H33:H34" si="48">M33+R33+W33+AB33</f>
        <v>0</v>
      </c>
      <c r="I33" s="2">
        <f t="shared" ref="I33:I34" si="49">N33+S33+X33+AC33</f>
        <v>0</v>
      </c>
      <c r="J33" s="2">
        <f>SUM(K33:N33)</f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42">
        <v>2.8374999999999999</v>
      </c>
      <c r="AE33" s="2">
        <f t="shared" ref="AE33:AE34" si="50">AJ33+AO33+AT33+AY33</f>
        <v>0</v>
      </c>
      <c r="AF33" s="2">
        <f t="shared" ref="AF33:AF34" si="51">AK33+AP33+AU33+AZ33</f>
        <v>0</v>
      </c>
      <c r="AG33" s="2">
        <f t="shared" ref="AG33:AG34" si="52">AL33+AQ33+AV33+BA33</f>
        <v>0</v>
      </c>
      <c r="AH33" s="2">
        <f t="shared" ref="AH33:AH34" si="53">AM33+AR33+AW33+BB33</f>
        <v>0</v>
      </c>
      <c r="AI33" s="2">
        <f t="shared" ref="AI33:AI34" si="54">AN33+AS33+AX33+BC33</f>
        <v>0</v>
      </c>
      <c r="AJ33" s="2">
        <f t="shared" ref="AJ33" si="55">SUM(AK33:AN33)</f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</row>
    <row r="34" spans="1:60" ht="78" x14ac:dyDescent="0.3">
      <c r="A34" s="3" t="s">
        <v>278</v>
      </c>
      <c r="B34" s="40" t="s">
        <v>296</v>
      </c>
      <c r="C34" s="3" t="s">
        <v>297</v>
      </c>
      <c r="D34" s="2" t="s">
        <v>124</v>
      </c>
      <c r="E34" s="2">
        <f t="shared" ref="E34" si="56">J34+O34+T34+Y34</f>
        <v>3.159857712</v>
      </c>
      <c r="F34" s="2">
        <f t="shared" si="46"/>
        <v>0.13023807600000001</v>
      </c>
      <c r="G34" s="2">
        <f t="shared" si="47"/>
        <v>3.0296196360000001</v>
      </c>
      <c r="H34" s="2">
        <f t="shared" si="48"/>
        <v>0</v>
      </c>
      <c r="I34" s="2">
        <f t="shared" si="49"/>
        <v>0</v>
      </c>
      <c r="J34" s="2">
        <f t="shared" ref="J34" si="57">SUM(K34:N34)</f>
        <v>0</v>
      </c>
      <c r="K34" s="2">
        <v>0</v>
      </c>
      <c r="L34" s="2">
        <v>0</v>
      </c>
      <c r="M34" s="2">
        <v>0</v>
      </c>
      <c r="N34" s="2">
        <v>0</v>
      </c>
      <c r="O34" s="2">
        <f t="shared" ref="O34" si="58">SUM(P34:S34)</f>
        <v>3.159857712</v>
      </c>
      <c r="P34" s="2">
        <v>0.13023807600000001</v>
      </c>
      <c r="Q34" s="2">
        <v>3.0296196360000001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 t="s">
        <v>124</v>
      </c>
      <c r="AE34" s="2">
        <f t="shared" si="50"/>
        <v>2.63321476</v>
      </c>
      <c r="AF34" s="2">
        <f t="shared" si="51"/>
        <v>0.10853173000000001</v>
      </c>
      <c r="AG34" s="2">
        <f t="shared" si="52"/>
        <v>2.5246830299999998</v>
      </c>
      <c r="AH34" s="2">
        <f t="shared" si="53"/>
        <v>0</v>
      </c>
      <c r="AI34" s="2">
        <f t="shared" si="54"/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f t="shared" ref="AO34" si="59">SUM(AP34:AS34)</f>
        <v>2.63321476</v>
      </c>
      <c r="AP34" s="2">
        <v>0.10853173000000001</v>
      </c>
      <c r="AQ34" s="2">
        <v>2.5246830299999998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H34" s="43"/>
    </row>
    <row r="35" spans="1:60" ht="62.4" x14ac:dyDescent="0.3">
      <c r="A35" s="3" t="s">
        <v>331</v>
      </c>
      <c r="B35" s="57" t="s">
        <v>329</v>
      </c>
      <c r="C35" s="57" t="s">
        <v>330</v>
      </c>
      <c r="D35" s="2" t="s">
        <v>124</v>
      </c>
      <c r="E35" s="2">
        <f>SUM(F35:I35)</f>
        <v>0.17279515200000001</v>
      </c>
      <c r="F35" s="2">
        <f t="shared" ref="F35:F36" si="60">K35+P35+U35+Z35</f>
        <v>4.9116911999999999E-2</v>
      </c>
      <c r="G35" s="2">
        <f t="shared" ref="G35:G36" si="61">L35+Q35+V35+AA35</f>
        <v>0.12367823999999999</v>
      </c>
      <c r="H35" s="2">
        <f t="shared" ref="H35:H36" si="62">M35+R35+W35+AB35</f>
        <v>0</v>
      </c>
      <c r="I35" s="2">
        <f t="shared" ref="I35:I36" si="63">N35+S35+X35+AC35</f>
        <v>0</v>
      </c>
      <c r="J35" s="2">
        <f>SUM(K35:N35)</f>
        <v>0</v>
      </c>
      <c r="K35" s="2">
        <v>0</v>
      </c>
      <c r="L35" s="2">
        <v>0</v>
      </c>
      <c r="M35" s="2">
        <v>0</v>
      </c>
      <c r="N35" s="2">
        <v>0</v>
      </c>
      <c r="O35" s="2">
        <f>SUM(P35:S35)</f>
        <v>0.17279515200000001</v>
      </c>
      <c r="P35" s="2">
        <v>4.9116911999999999E-2</v>
      </c>
      <c r="Q35" s="2">
        <v>0.12367823999999999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 t="s">
        <v>124</v>
      </c>
      <c r="AE35" s="2">
        <f t="shared" ref="AE35:AE36" si="64">AJ35+AO35+AT35+AY35</f>
        <v>1.6689257</v>
      </c>
      <c r="AF35" s="2">
        <f t="shared" ref="AF35:AF36" si="65">AK35+AP35+AU35+AZ35</f>
        <v>4.0930759999999997E-2</v>
      </c>
      <c r="AG35" s="2">
        <f t="shared" ref="AG35:AG36" si="66">AL35+AQ35+AV35+BA35</f>
        <v>0.1030652</v>
      </c>
      <c r="AH35" s="2">
        <f t="shared" ref="AH35:AH36" si="67">AM35+AR35+AW35+BB35</f>
        <v>1.5249297399999999</v>
      </c>
      <c r="AI35" s="2">
        <f t="shared" ref="AI35:AI36" si="68">AN35+AS35+AX35+BC35</f>
        <v>0</v>
      </c>
      <c r="AJ35" s="2">
        <f t="shared" ref="AJ35" si="69">SUM(AK35:AN35)</f>
        <v>0</v>
      </c>
      <c r="AK35" s="2">
        <v>0</v>
      </c>
      <c r="AL35" s="2">
        <v>0</v>
      </c>
      <c r="AM35" s="2">
        <v>0</v>
      </c>
      <c r="AN35" s="2">
        <v>0</v>
      </c>
      <c r="AO35" s="2">
        <f>SUM(AP35:AS35)</f>
        <v>0.14399595999999998</v>
      </c>
      <c r="AP35" s="2">
        <v>4.0930759999999997E-2</v>
      </c>
      <c r="AQ35" s="2">
        <v>0.1030652</v>
      </c>
      <c r="AR35" s="2">
        <v>0</v>
      </c>
      <c r="AS35" s="2">
        <v>0</v>
      </c>
      <c r="AT35" s="2">
        <f>SUM(AU35:AU35:AX35)</f>
        <v>1.5249297399999999</v>
      </c>
      <c r="AU35" s="2">
        <v>0</v>
      </c>
      <c r="AV35" s="2">
        <v>0</v>
      </c>
      <c r="AW35" s="2">
        <v>1.5249297399999999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</row>
    <row r="36" spans="1:60" ht="62.4" x14ac:dyDescent="0.3">
      <c r="A36" s="3" t="s">
        <v>332</v>
      </c>
      <c r="B36" s="40" t="s">
        <v>298</v>
      </c>
      <c r="C36" s="3" t="s">
        <v>299</v>
      </c>
      <c r="D36" s="2" t="s">
        <v>124</v>
      </c>
      <c r="E36" s="2">
        <f t="shared" ref="E36" si="70">J36+O36+T36+Y36</f>
        <v>1.935261372</v>
      </c>
      <c r="F36" s="2">
        <f t="shared" si="60"/>
        <v>0</v>
      </c>
      <c r="G36" s="2">
        <f t="shared" si="61"/>
        <v>0.10526137200000001</v>
      </c>
      <c r="H36" s="2">
        <f t="shared" si="62"/>
        <v>1.83</v>
      </c>
      <c r="I36" s="2">
        <f t="shared" si="63"/>
        <v>0</v>
      </c>
      <c r="J36" s="2">
        <f t="shared" ref="J36" si="71">SUM(K36:N36)</f>
        <v>0</v>
      </c>
      <c r="K36" s="2">
        <v>0</v>
      </c>
      <c r="L36" s="2">
        <v>0</v>
      </c>
      <c r="M36" s="2">
        <v>0</v>
      </c>
      <c r="N36" s="2">
        <v>0</v>
      </c>
      <c r="O36" s="2">
        <f t="shared" ref="O36" si="72">SUM(P36:S36)</f>
        <v>0.10526137200000001</v>
      </c>
      <c r="P36" s="2">
        <v>0</v>
      </c>
      <c r="Q36" s="2">
        <v>0.10526137200000001</v>
      </c>
      <c r="R36" s="2">
        <v>0</v>
      </c>
      <c r="S36" s="2">
        <v>0</v>
      </c>
      <c r="T36" s="2">
        <f>SUM(U36:X36)</f>
        <v>1.83</v>
      </c>
      <c r="U36" s="2">
        <v>0</v>
      </c>
      <c r="V36" s="2">
        <v>0</v>
      </c>
      <c r="W36" s="2">
        <f>1.83</f>
        <v>1.83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 t="s">
        <v>124</v>
      </c>
      <c r="AE36" s="2">
        <f t="shared" si="64"/>
        <v>8.7717809999999993E-2</v>
      </c>
      <c r="AF36" s="2">
        <f t="shared" si="65"/>
        <v>0</v>
      </c>
      <c r="AG36" s="2">
        <f t="shared" si="66"/>
        <v>8.7717809999999993E-2</v>
      </c>
      <c r="AH36" s="2">
        <f t="shared" si="67"/>
        <v>0</v>
      </c>
      <c r="AI36" s="2">
        <f t="shared" si="68"/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f t="shared" ref="AO36" si="73">SUM(AP36:AS36)</f>
        <v>8.7717809999999993E-2</v>
      </c>
      <c r="AP36" s="2">
        <v>0</v>
      </c>
      <c r="AQ36" s="2">
        <v>8.7717809999999993E-2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H36" s="43"/>
    </row>
    <row r="37" spans="1:60" ht="72" x14ac:dyDescent="0.3">
      <c r="A37" s="3" t="s">
        <v>377</v>
      </c>
      <c r="B37" s="78" t="s">
        <v>279</v>
      </c>
      <c r="C37" s="57" t="s">
        <v>280</v>
      </c>
      <c r="D37" s="2" t="s">
        <v>124</v>
      </c>
      <c r="E37" s="2">
        <f>SUM(F37:I37)</f>
        <v>0.14879400000000001</v>
      </c>
      <c r="F37" s="2">
        <f t="shared" ref="F37" si="74">K37+P37+U37+Z37</f>
        <v>2.9343999999999999E-2</v>
      </c>
      <c r="G37" s="2">
        <f t="shared" ref="G37" si="75">L37+Q37+V37+AA37</f>
        <v>0.11945</v>
      </c>
      <c r="H37" s="2">
        <f t="shared" ref="H37" si="76">M37+R37+W37+AB37</f>
        <v>0</v>
      </c>
      <c r="I37" s="2">
        <f t="shared" ref="I37" si="77">N37+S37+X37+AC37</f>
        <v>0</v>
      </c>
      <c r="J37" s="2">
        <f>SUM(K37:N37)</f>
        <v>0.14879400000000001</v>
      </c>
      <c r="K37" s="2">
        <v>2.9343999999999999E-2</v>
      </c>
      <c r="L37" s="2">
        <v>0.11945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 t="s">
        <v>124</v>
      </c>
      <c r="AE37" s="2">
        <f t="shared" ref="AE37" si="78">AJ37+AO37+AT37+AY37</f>
        <v>0.1240841</v>
      </c>
      <c r="AF37" s="2">
        <f t="shared" ref="AF37" si="79">AK37+AP37+AU37+AZ37</f>
        <v>2.4539999999999999E-2</v>
      </c>
      <c r="AG37" s="2">
        <f t="shared" ref="AG37" si="80">AL37+AQ37+AV37+BA37</f>
        <v>9.9544099999999996E-2</v>
      </c>
      <c r="AH37" s="2">
        <f t="shared" ref="AH37" si="81">AM37+AR37+AW37+BB37</f>
        <v>0</v>
      </c>
      <c r="AI37" s="2">
        <f t="shared" ref="AI37" si="82">AN37+AS37+AX37+BC37</f>
        <v>0</v>
      </c>
      <c r="AJ37" s="2">
        <f t="shared" ref="AJ37" si="83">SUM(AK37:AN37)</f>
        <v>0.1240841</v>
      </c>
      <c r="AK37" s="2">
        <v>2.4539999999999999E-2</v>
      </c>
      <c r="AL37" s="2">
        <v>9.9544099999999996E-2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</row>
    <row r="38" spans="1:60" ht="46.8" x14ac:dyDescent="0.3">
      <c r="A38" s="49" t="s">
        <v>94</v>
      </c>
      <c r="B38" s="79" t="s">
        <v>95</v>
      </c>
      <c r="C38" s="51" t="s">
        <v>77</v>
      </c>
      <c r="D38" s="65">
        <v>56.065586373089999</v>
      </c>
      <c r="E38" s="65">
        <f t="shared" ref="E38:BC38" si="84">E39</f>
        <v>4.6545361600000001</v>
      </c>
      <c r="F38" s="65">
        <f t="shared" si="84"/>
        <v>1.0235018839999999</v>
      </c>
      <c r="G38" s="65">
        <f t="shared" si="84"/>
        <v>3.596358672</v>
      </c>
      <c r="H38" s="65">
        <f t="shared" si="84"/>
        <v>1.3916599999999999E-2</v>
      </c>
      <c r="I38" s="65">
        <f t="shared" si="84"/>
        <v>2.0759003999999998E-2</v>
      </c>
      <c r="J38" s="65">
        <f t="shared" si="84"/>
        <v>2.4426496000000002</v>
      </c>
      <c r="K38" s="65">
        <f t="shared" si="84"/>
        <v>0.40883000000000003</v>
      </c>
      <c r="L38" s="65">
        <f t="shared" si="84"/>
        <v>2.0199030000000002</v>
      </c>
      <c r="M38" s="65">
        <f t="shared" si="84"/>
        <v>1.3916599999999999E-2</v>
      </c>
      <c r="N38" s="65">
        <f t="shared" si="84"/>
        <v>0</v>
      </c>
      <c r="O38" s="65">
        <f t="shared" si="84"/>
        <v>1.754103204</v>
      </c>
      <c r="P38" s="65">
        <f t="shared" si="84"/>
        <v>0.177647532</v>
      </c>
      <c r="Q38" s="65">
        <f t="shared" si="84"/>
        <v>1.576455672</v>
      </c>
      <c r="R38" s="65">
        <f t="shared" si="84"/>
        <v>0</v>
      </c>
      <c r="S38" s="65">
        <f t="shared" si="84"/>
        <v>0</v>
      </c>
      <c r="T38" s="65">
        <f t="shared" si="84"/>
        <v>0.45778335599999997</v>
      </c>
      <c r="U38" s="65">
        <f t="shared" si="84"/>
        <v>0.437024352</v>
      </c>
      <c r="V38" s="65">
        <f t="shared" si="84"/>
        <v>0</v>
      </c>
      <c r="W38" s="65">
        <f t="shared" si="84"/>
        <v>0</v>
      </c>
      <c r="X38" s="65">
        <f t="shared" si="84"/>
        <v>2.0759003999999998E-2</v>
      </c>
      <c r="Y38" s="65">
        <f t="shared" si="84"/>
        <v>0</v>
      </c>
      <c r="Z38" s="65">
        <f t="shared" si="84"/>
        <v>0</v>
      </c>
      <c r="AA38" s="65">
        <f t="shared" si="84"/>
        <v>0</v>
      </c>
      <c r="AB38" s="65">
        <f t="shared" si="84"/>
        <v>0</v>
      </c>
      <c r="AC38" s="65">
        <f t="shared" si="84"/>
        <v>0</v>
      </c>
      <c r="AD38" s="39">
        <v>50.702882160383339</v>
      </c>
      <c r="AE38" s="65">
        <f t="shared" si="84"/>
        <v>7.1713401799999996</v>
      </c>
      <c r="AF38" s="65">
        <f t="shared" si="84"/>
        <v>0.85293269000000005</v>
      </c>
      <c r="AG38" s="65">
        <f t="shared" si="84"/>
        <v>6.2895111399999992</v>
      </c>
      <c r="AH38" s="65">
        <f t="shared" si="84"/>
        <v>1.159718E-2</v>
      </c>
      <c r="AI38" s="65">
        <f t="shared" si="84"/>
        <v>1.7299169999999999E-2</v>
      </c>
      <c r="AJ38" s="65">
        <f t="shared" si="84"/>
        <v>2.0355602500000001</v>
      </c>
      <c r="AK38" s="65">
        <f t="shared" si="84"/>
        <v>0.34070612</v>
      </c>
      <c r="AL38" s="65">
        <f t="shared" si="84"/>
        <v>1.6832569500000001</v>
      </c>
      <c r="AM38" s="65">
        <f t="shared" si="84"/>
        <v>1.159718E-2</v>
      </c>
      <c r="AN38" s="65">
        <f t="shared" si="84"/>
        <v>0</v>
      </c>
      <c r="AO38" s="65">
        <f t="shared" si="84"/>
        <v>1.4617526700000001</v>
      </c>
      <c r="AP38" s="65">
        <f t="shared" si="84"/>
        <v>0.14803960999999999</v>
      </c>
      <c r="AQ38" s="65">
        <f t="shared" si="84"/>
        <v>1.31371306</v>
      </c>
      <c r="AR38" s="65">
        <f t="shared" si="84"/>
        <v>0</v>
      </c>
      <c r="AS38" s="65">
        <f t="shared" si="84"/>
        <v>0</v>
      </c>
      <c r="AT38" s="65">
        <f t="shared" si="84"/>
        <v>3.6740272599999999</v>
      </c>
      <c r="AU38" s="65">
        <f t="shared" si="84"/>
        <v>0.36418696</v>
      </c>
      <c r="AV38" s="65">
        <f t="shared" si="84"/>
        <v>3.29254113</v>
      </c>
      <c r="AW38" s="65">
        <f t="shared" si="84"/>
        <v>0</v>
      </c>
      <c r="AX38" s="65">
        <f t="shared" si="84"/>
        <v>1.7299169999999999E-2</v>
      </c>
      <c r="AY38" s="65">
        <f t="shared" si="84"/>
        <v>0</v>
      </c>
      <c r="AZ38" s="65">
        <f t="shared" si="84"/>
        <v>0</v>
      </c>
      <c r="BA38" s="65">
        <f t="shared" si="84"/>
        <v>0</v>
      </c>
      <c r="BB38" s="65">
        <f t="shared" si="84"/>
        <v>0</v>
      </c>
      <c r="BC38" s="65">
        <f t="shared" si="84"/>
        <v>0</v>
      </c>
    </row>
    <row r="39" spans="1:60" ht="32.4" x14ac:dyDescent="0.3">
      <c r="A39" s="74" t="s">
        <v>96</v>
      </c>
      <c r="B39" s="80" t="s">
        <v>97</v>
      </c>
      <c r="C39" s="81" t="s">
        <v>77</v>
      </c>
      <c r="D39" s="65">
        <f t="shared" ref="D39:AI39" si="85">SUM(D40:D82)</f>
        <v>56.065586373089999</v>
      </c>
      <c r="E39" s="65">
        <f t="shared" si="85"/>
        <v>4.6545361600000001</v>
      </c>
      <c r="F39" s="65">
        <f t="shared" si="85"/>
        <v>1.0235018839999999</v>
      </c>
      <c r="G39" s="65">
        <f t="shared" si="85"/>
        <v>3.596358672</v>
      </c>
      <c r="H39" s="65">
        <f t="shared" si="85"/>
        <v>1.3916599999999999E-2</v>
      </c>
      <c r="I39" s="65">
        <f t="shared" si="85"/>
        <v>2.0759003999999998E-2</v>
      </c>
      <c r="J39" s="65">
        <f t="shared" si="85"/>
        <v>2.4426496000000002</v>
      </c>
      <c r="K39" s="65">
        <f t="shared" si="85"/>
        <v>0.40883000000000003</v>
      </c>
      <c r="L39" s="65">
        <f t="shared" si="85"/>
        <v>2.0199030000000002</v>
      </c>
      <c r="M39" s="65">
        <f t="shared" si="85"/>
        <v>1.3916599999999999E-2</v>
      </c>
      <c r="N39" s="65">
        <f t="shared" si="85"/>
        <v>0</v>
      </c>
      <c r="O39" s="65">
        <f t="shared" si="85"/>
        <v>1.754103204</v>
      </c>
      <c r="P39" s="65">
        <f t="shared" si="85"/>
        <v>0.177647532</v>
      </c>
      <c r="Q39" s="65">
        <f t="shared" si="85"/>
        <v>1.576455672</v>
      </c>
      <c r="R39" s="65">
        <f t="shared" si="85"/>
        <v>0</v>
      </c>
      <c r="S39" s="65">
        <f t="shared" si="85"/>
        <v>0</v>
      </c>
      <c r="T39" s="65">
        <f t="shared" si="85"/>
        <v>0.45778335599999997</v>
      </c>
      <c r="U39" s="65">
        <f t="shared" si="85"/>
        <v>0.437024352</v>
      </c>
      <c r="V39" s="65">
        <f t="shared" si="85"/>
        <v>0</v>
      </c>
      <c r="W39" s="65">
        <f t="shared" si="85"/>
        <v>0</v>
      </c>
      <c r="X39" s="65">
        <f t="shared" si="85"/>
        <v>2.0759003999999998E-2</v>
      </c>
      <c r="Y39" s="65">
        <f t="shared" si="85"/>
        <v>0</v>
      </c>
      <c r="Z39" s="65">
        <f t="shared" si="85"/>
        <v>0</v>
      </c>
      <c r="AA39" s="65">
        <f t="shared" si="85"/>
        <v>0</v>
      </c>
      <c r="AB39" s="65">
        <f t="shared" si="85"/>
        <v>0</v>
      </c>
      <c r="AC39" s="65">
        <f t="shared" si="85"/>
        <v>0</v>
      </c>
      <c r="AD39" s="65">
        <f t="shared" si="85"/>
        <v>50.702882160383339</v>
      </c>
      <c r="AE39" s="65">
        <f t="shared" si="85"/>
        <v>7.1713401799999996</v>
      </c>
      <c r="AF39" s="65">
        <f t="shared" si="85"/>
        <v>0.85293269000000005</v>
      </c>
      <c r="AG39" s="65">
        <f t="shared" si="85"/>
        <v>6.2895111399999992</v>
      </c>
      <c r="AH39" s="65">
        <f t="shared" si="85"/>
        <v>1.159718E-2</v>
      </c>
      <c r="AI39" s="65">
        <f t="shared" si="85"/>
        <v>1.7299169999999999E-2</v>
      </c>
      <c r="AJ39" s="65">
        <f t="shared" ref="AJ39:BO39" si="86">SUM(AJ40:AJ82)</f>
        <v>2.0355602500000001</v>
      </c>
      <c r="AK39" s="65">
        <f t="shared" si="86"/>
        <v>0.34070612</v>
      </c>
      <c r="AL39" s="65">
        <f t="shared" si="86"/>
        <v>1.6832569500000001</v>
      </c>
      <c r="AM39" s="65">
        <f t="shared" si="86"/>
        <v>1.159718E-2</v>
      </c>
      <c r="AN39" s="65">
        <f t="shared" si="86"/>
        <v>0</v>
      </c>
      <c r="AO39" s="65">
        <f t="shared" si="86"/>
        <v>1.4617526700000001</v>
      </c>
      <c r="AP39" s="65">
        <f t="shared" si="86"/>
        <v>0.14803960999999999</v>
      </c>
      <c r="AQ39" s="65">
        <f t="shared" si="86"/>
        <v>1.31371306</v>
      </c>
      <c r="AR39" s="65">
        <f t="shared" si="86"/>
        <v>0</v>
      </c>
      <c r="AS39" s="65">
        <f t="shared" si="86"/>
        <v>0</v>
      </c>
      <c r="AT39" s="65">
        <f t="shared" si="86"/>
        <v>3.6740272599999999</v>
      </c>
      <c r="AU39" s="65">
        <f t="shared" si="86"/>
        <v>0.36418696</v>
      </c>
      <c r="AV39" s="65">
        <f t="shared" si="86"/>
        <v>3.29254113</v>
      </c>
      <c r="AW39" s="65">
        <f t="shared" si="86"/>
        <v>0</v>
      </c>
      <c r="AX39" s="65">
        <f t="shared" si="86"/>
        <v>1.7299169999999999E-2</v>
      </c>
      <c r="AY39" s="65">
        <f t="shared" si="86"/>
        <v>0</v>
      </c>
      <c r="AZ39" s="65">
        <f t="shared" si="86"/>
        <v>0</v>
      </c>
      <c r="BA39" s="65">
        <f t="shared" si="86"/>
        <v>0</v>
      </c>
      <c r="BB39" s="65">
        <f t="shared" si="86"/>
        <v>0</v>
      </c>
      <c r="BC39" s="65">
        <f t="shared" si="86"/>
        <v>0</v>
      </c>
    </row>
    <row r="40" spans="1:60" ht="46.8" x14ac:dyDescent="0.3">
      <c r="A40" s="3" t="s">
        <v>121</v>
      </c>
      <c r="B40" s="5" t="s">
        <v>126</v>
      </c>
      <c r="C40" s="41" t="s">
        <v>127</v>
      </c>
      <c r="D40" s="2">
        <v>0.23</v>
      </c>
      <c r="E40" s="2">
        <f t="shared" ref="E40:I40" si="87">J40+O40+T40+Y40</f>
        <v>0</v>
      </c>
      <c r="F40" s="2">
        <f t="shared" si="87"/>
        <v>0</v>
      </c>
      <c r="G40" s="2">
        <f t="shared" si="87"/>
        <v>0</v>
      </c>
      <c r="H40" s="2">
        <f t="shared" si="87"/>
        <v>0</v>
      </c>
      <c r="I40" s="2">
        <f t="shared" si="87"/>
        <v>0</v>
      </c>
      <c r="J40" s="2">
        <f t="shared" ref="J40:J72" si="88">SUM(K40:N40)</f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0.186</v>
      </c>
      <c r="AE40" s="2">
        <f>AJ40+AO40+AT40+AY40</f>
        <v>0</v>
      </c>
      <c r="AF40" s="2">
        <f t="shared" ref="AF40:AI40" si="89">AK40+AP40+AU40+AZ40</f>
        <v>0</v>
      </c>
      <c r="AG40" s="2">
        <f t="shared" si="89"/>
        <v>0</v>
      </c>
      <c r="AH40" s="2">
        <f t="shared" si="89"/>
        <v>0</v>
      </c>
      <c r="AI40" s="2">
        <f t="shared" si="89"/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</row>
    <row r="41" spans="1:60" ht="31.2" x14ac:dyDescent="0.3">
      <c r="A41" s="3" t="s">
        <v>158</v>
      </c>
      <c r="B41" s="44" t="s">
        <v>189</v>
      </c>
      <c r="C41" s="57" t="s">
        <v>190</v>
      </c>
      <c r="D41" s="2">
        <v>1.5740000000000001</v>
      </c>
      <c r="E41" s="2">
        <f t="shared" ref="E41:E62" si="90">J41+O41+T41+Y41</f>
        <v>0</v>
      </c>
      <c r="F41" s="2">
        <f t="shared" ref="F41:F62" si="91">K41+P41+U41+Z41</f>
        <v>0</v>
      </c>
      <c r="G41" s="2">
        <f t="shared" ref="G41:G62" si="92">L41+Q41+V41+AA41</f>
        <v>0</v>
      </c>
      <c r="H41" s="2">
        <f t="shared" ref="H41:H62" si="93">M41+R41+W41+AB41</f>
        <v>0</v>
      </c>
      <c r="I41" s="2">
        <f t="shared" ref="I41:I62" si="94">N41+S41+X41+AC41</f>
        <v>0</v>
      </c>
      <c r="J41" s="2">
        <f t="shared" ref="J41:J62" si="95">SUM(K41:N41)</f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1.31</v>
      </c>
      <c r="AE41" s="2">
        <f t="shared" ref="AE41:AE63" si="96">AJ41+AO41+AT41+AY41</f>
        <v>0</v>
      </c>
      <c r="AF41" s="2">
        <f t="shared" ref="AF41:AF63" si="97">AK41+AP41+AU41+AZ41</f>
        <v>0</v>
      </c>
      <c r="AG41" s="2">
        <f t="shared" ref="AG41:AG63" si="98">AL41+AQ41+AV41+BA41</f>
        <v>0</v>
      </c>
      <c r="AH41" s="2">
        <f t="shared" ref="AH41:AH63" si="99">AM41+AR41+AW41+BB41</f>
        <v>0</v>
      </c>
      <c r="AI41" s="2">
        <f t="shared" ref="AI41:AI63" si="100">AN41+AS41+AX41+BC41</f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</row>
    <row r="42" spans="1:60" ht="31.2" x14ac:dyDescent="0.3">
      <c r="A42" s="3" t="s">
        <v>98</v>
      </c>
      <c r="B42" s="5" t="s">
        <v>130</v>
      </c>
      <c r="C42" s="41" t="s">
        <v>131</v>
      </c>
      <c r="D42" s="2">
        <v>2.85</v>
      </c>
      <c r="E42" s="2">
        <f t="shared" si="90"/>
        <v>0</v>
      </c>
      <c r="F42" s="2">
        <f t="shared" si="91"/>
        <v>0</v>
      </c>
      <c r="G42" s="2">
        <f t="shared" si="92"/>
        <v>0</v>
      </c>
      <c r="H42" s="2">
        <f t="shared" si="93"/>
        <v>0</v>
      </c>
      <c r="I42" s="2">
        <f t="shared" si="94"/>
        <v>0</v>
      </c>
      <c r="J42" s="2">
        <f t="shared" si="95"/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2.375</v>
      </c>
      <c r="AE42" s="2">
        <f t="shared" si="96"/>
        <v>0</v>
      </c>
      <c r="AF42" s="2">
        <f t="shared" si="97"/>
        <v>0</v>
      </c>
      <c r="AG42" s="2">
        <f t="shared" si="98"/>
        <v>0</v>
      </c>
      <c r="AH42" s="2">
        <f t="shared" si="99"/>
        <v>0</v>
      </c>
      <c r="AI42" s="2">
        <f t="shared" si="100"/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</row>
    <row r="43" spans="1:60" ht="31.2" x14ac:dyDescent="0.3">
      <c r="A43" s="3" t="s">
        <v>159</v>
      </c>
      <c r="B43" s="44" t="s">
        <v>134</v>
      </c>
      <c r="C43" s="57" t="s">
        <v>135</v>
      </c>
      <c r="D43" s="2">
        <v>1.3</v>
      </c>
      <c r="E43" s="2">
        <f t="shared" si="90"/>
        <v>0</v>
      </c>
      <c r="F43" s="2">
        <f t="shared" si="91"/>
        <v>0</v>
      </c>
      <c r="G43" s="2">
        <f t="shared" si="92"/>
        <v>0</v>
      </c>
      <c r="H43" s="2">
        <f t="shared" si="93"/>
        <v>0</v>
      </c>
      <c r="I43" s="2">
        <f t="shared" si="94"/>
        <v>0</v>
      </c>
      <c r="J43" s="2">
        <f t="shared" si="95"/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1.083</v>
      </c>
      <c r="AE43" s="2">
        <f t="shared" si="96"/>
        <v>0</v>
      </c>
      <c r="AF43" s="2">
        <f t="shared" si="97"/>
        <v>0</v>
      </c>
      <c r="AG43" s="2">
        <f t="shared" si="98"/>
        <v>0</v>
      </c>
      <c r="AH43" s="2">
        <f t="shared" si="99"/>
        <v>0</v>
      </c>
      <c r="AI43" s="2">
        <f t="shared" si="100"/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</row>
    <row r="44" spans="1:60" ht="46.8" x14ac:dyDescent="0.3">
      <c r="A44" s="3" t="s">
        <v>99</v>
      </c>
      <c r="B44" s="44" t="s">
        <v>161</v>
      </c>
      <c r="C44" s="57" t="s">
        <v>137</v>
      </c>
      <c r="D44" s="2">
        <v>4.6100000000000003</v>
      </c>
      <c r="E44" s="2">
        <f t="shared" si="90"/>
        <v>0</v>
      </c>
      <c r="F44" s="2">
        <f t="shared" si="91"/>
        <v>0</v>
      </c>
      <c r="G44" s="2">
        <f t="shared" si="92"/>
        <v>0</v>
      </c>
      <c r="H44" s="2">
        <f t="shared" si="93"/>
        <v>0</v>
      </c>
      <c r="I44" s="2">
        <f t="shared" si="94"/>
        <v>0</v>
      </c>
      <c r="J44" s="2">
        <f t="shared" si="95"/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3.8416600000000001</v>
      </c>
      <c r="AE44" s="2">
        <f t="shared" si="96"/>
        <v>0</v>
      </c>
      <c r="AF44" s="2">
        <f t="shared" si="97"/>
        <v>0</v>
      </c>
      <c r="AG44" s="2">
        <f t="shared" si="98"/>
        <v>0</v>
      </c>
      <c r="AH44" s="2">
        <f t="shared" si="99"/>
        <v>0</v>
      </c>
      <c r="AI44" s="2">
        <f t="shared" si="100"/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</row>
    <row r="45" spans="1:60" ht="31.2" x14ac:dyDescent="0.3">
      <c r="A45" s="3" t="s">
        <v>100</v>
      </c>
      <c r="B45" s="44" t="s">
        <v>163</v>
      </c>
      <c r="C45" s="57" t="s">
        <v>164</v>
      </c>
      <c r="D45" s="2">
        <v>2.15</v>
      </c>
      <c r="E45" s="2">
        <f t="shared" si="90"/>
        <v>0</v>
      </c>
      <c r="F45" s="2">
        <f t="shared" si="91"/>
        <v>0</v>
      </c>
      <c r="G45" s="2">
        <f t="shared" si="92"/>
        <v>0</v>
      </c>
      <c r="H45" s="2">
        <f t="shared" si="93"/>
        <v>0</v>
      </c>
      <c r="I45" s="2">
        <f t="shared" si="94"/>
        <v>0</v>
      </c>
      <c r="J45" s="2">
        <f t="shared" si="95"/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1.79</v>
      </c>
      <c r="AE45" s="2">
        <f t="shared" si="96"/>
        <v>0</v>
      </c>
      <c r="AF45" s="2">
        <f t="shared" si="97"/>
        <v>0</v>
      </c>
      <c r="AG45" s="2">
        <f t="shared" si="98"/>
        <v>0</v>
      </c>
      <c r="AH45" s="2">
        <f t="shared" si="99"/>
        <v>0</v>
      </c>
      <c r="AI45" s="2">
        <f t="shared" si="100"/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</row>
    <row r="46" spans="1:60" ht="31.2" x14ac:dyDescent="0.3">
      <c r="A46" s="3" t="s">
        <v>101</v>
      </c>
      <c r="B46" s="44" t="s">
        <v>379</v>
      </c>
      <c r="C46" s="73" t="s">
        <v>191</v>
      </c>
      <c r="D46" s="2">
        <v>4.3099999999999996</v>
      </c>
      <c r="E46" s="2">
        <f t="shared" si="90"/>
        <v>0</v>
      </c>
      <c r="F46" s="2">
        <f t="shared" si="91"/>
        <v>0</v>
      </c>
      <c r="G46" s="2">
        <f t="shared" si="92"/>
        <v>0</v>
      </c>
      <c r="H46" s="2">
        <f t="shared" si="93"/>
        <v>0</v>
      </c>
      <c r="I46" s="2">
        <f t="shared" si="94"/>
        <v>0</v>
      </c>
      <c r="J46" s="2">
        <f t="shared" si="95"/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3.5879112996416662</v>
      </c>
      <c r="AE46" s="2">
        <f t="shared" si="96"/>
        <v>0</v>
      </c>
      <c r="AF46" s="2">
        <f t="shared" si="97"/>
        <v>0</v>
      </c>
      <c r="AG46" s="2">
        <f t="shared" si="98"/>
        <v>0</v>
      </c>
      <c r="AH46" s="2">
        <f t="shared" si="99"/>
        <v>0</v>
      </c>
      <c r="AI46" s="2">
        <f t="shared" si="100"/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</row>
    <row r="47" spans="1:60" ht="31.2" x14ac:dyDescent="0.3">
      <c r="A47" s="3" t="s">
        <v>102</v>
      </c>
      <c r="B47" s="44" t="s">
        <v>380</v>
      </c>
      <c r="C47" s="73" t="s">
        <v>192</v>
      </c>
      <c r="D47" s="2">
        <v>0.81</v>
      </c>
      <c r="E47" s="2">
        <f t="shared" si="90"/>
        <v>0</v>
      </c>
      <c r="F47" s="2">
        <f t="shared" si="91"/>
        <v>0</v>
      </c>
      <c r="G47" s="2">
        <f t="shared" si="92"/>
        <v>0</v>
      </c>
      <c r="H47" s="2">
        <f t="shared" si="93"/>
        <v>0</v>
      </c>
      <c r="I47" s="2">
        <f t="shared" si="94"/>
        <v>0</v>
      </c>
      <c r="J47" s="2">
        <f t="shared" si="95"/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0.68</v>
      </c>
      <c r="AE47" s="2">
        <f t="shared" si="96"/>
        <v>0</v>
      </c>
      <c r="AF47" s="2">
        <f t="shared" si="97"/>
        <v>0</v>
      </c>
      <c r="AG47" s="2">
        <f t="shared" si="98"/>
        <v>0</v>
      </c>
      <c r="AH47" s="2">
        <f t="shared" si="99"/>
        <v>0</v>
      </c>
      <c r="AI47" s="2">
        <f t="shared" si="100"/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</row>
    <row r="48" spans="1:60" ht="31.2" x14ac:dyDescent="0.3">
      <c r="A48" s="3" t="s">
        <v>103</v>
      </c>
      <c r="B48" s="44" t="s">
        <v>193</v>
      </c>
      <c r="C48" s="57" t="s">
        <v>194</v>
      </c>
      <c r="D48" s="2">
        <v>1.56</v>
      </c>
      <c r="E48" s="2">
        <f t="shared" si="90"/>
        <v>0</v>
      </c>
      <c r="F48" s="2">
        <f t="shared" si="91"/>
        <v>0</v>
      </c>
      <c r="G48" s="2">
        <f t="shared" si="92"/>
        <v>0</v>
      </c>
      <c r="H48" s="2">
        <f t="shared" si="93"/>
        <v>0</v>
      </c>
      <c r="I48" s="2">
        <f t="shared" si="94"/>
        <v>0</v>
      </c>
      <c r="J48" s="2">
        <f t="shared" si="95"/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1.2987872495499999</v>
      </c>
      <c r="AE48" s="2">
        <f t="shared" si="96"/>
        <v>0</v>
      </c>
      <c r="AF48" s="2">
        <f t="shared" si="97"/>
        <v>0</v>
      </c>
      <c r="AG48" s="2">
        <f t="shared" si="98"/>
        <v>0</v>
      </c>
      <c r="AH48" s="2">
        <f t="shared" si="99"/>
        <v>0</v>
      </c>
      <c r="AI48" s="2">
        <f t="shared" si="100"/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</row>
    <row r="49" spans="1:55" ht="31.2" x14ac:dyDescent="0.3">
      <c r="A49" s="3" t="s">
        <v>104</v>
      </c>
      <c r="B49" s="44" t="s">
        <v>195</v>
      </c>
      <c r="C49" s="57" t="s">
        <v>196</v>
      </c>
      <c r="D49" s="2">
        <v>4.34</v>
      </c>
      <c r="E49" s="2">
        <f t="shared" si="90"/>
        <v>0</v>
      </c>
      <c r="F49" s="2">
        <f t="shared" si="91"/>
        <v>0</v>
      </c>
      <c r="G49" s="2">
        <f t="shared" si="92"/>
        <v>0</v>
      </c>
      <c r="H49" s="2">
        <f t="shared" si="93"/>
        <v>0</v>
      </c>
      <c r="I49" s="2">
        <f t="shared" si="94"/>
        <v>0</v>
      </c>
      <c r="J49" s="2">
        <f t="shared" si="95"/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3.6162631947166664</v>
      </c>
      <c r="AE49" s="2">
        <f t="shared" si="96"/>
        <v>0</v>
      </c>
      <c r="AF49" s="2">
        <f t="shared" si="97"/>
        <v>0</v>
      </c>
      <c r="AG49" s="2">
        <f t="shared" si="98"/>
        <v>0</v>
      </c>
      <c r="AH49" s="2">
        <f t="shared" si="99"/>
        <v>0</v>
      </c>
      <c r="AI49" s="2">
        <f t="shared" si="100"/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</row>
    <row r="50" spans="1:55" ht="31.2" x14ac:dyDescent="0.3">
      <c r="A50" s="3" t="s">
        <v>160</v>
      </c>
      <c r="B50" s="44" t="s">
        <v>175</v>
      </c>
      <c r="C50" s="57" t="s">
        <v>176</v>
      </c>
      <c r="D50" s="2">
        <v>1.68</v>
      </c>
      <c r="E50" s="2">
        <f t="shared" si="90"/>
        <v>0</v>
      </c>
      <c r="F50" s="2">
        <f t="shared" si="91"/>
        <v>0</v>
      </c>
      <c r="G50" s="2">
        <f t="shared" si="92"/>
        <v>0</v>
      </c>
      <c r="H50" s="2">
        <f t="shared" si="93"/>
        <v>0</v>
      </c>
      <c r="I50" s="2">
        <f t="shared" si="94"/>
        <v>0</v>
      </c>
      <c r="J50" s="2">
        <f t="shared" si="95"/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1.4</v>
      </c>
      <c r="AE50" s="2">
        <f t="shared" si="96"/>
        <v>0</v>
      </c>
      <c r="AF50" s="2">
        <f t="shared" si="97"/>
        <v>0</v>
      </c>
      <c r="AG50" s="2">
        <f t="shared" si="98"/>
        <v>0</v>
      </c>
      <c r="AH50" s="2">
        <f t="shared" si="99"/>
        <v>0</v>
      </c>
      <c r="AI50" s="2">
        <f t="shared" si="100"/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</row>
    <row r="51" spans="1:55" x14ac:dyDescent="0.3">
      <c r="A51" s="3" t="s">
        <v>105</v>
      </c>
      <c r="B51" s="82" t="s">
        <v>197</v>
      </c>
      <c r="C51" s="57" t="s">
        <v>198</v>
      </c>
      <c r="D51" s="2">
        <v>1.7</v>
      </c>
      <c r="E51" s="2">
        <f t="shared" si="90"/>
        <v>0</v>
      </c>
      <c r="F51" s="2">
        <f t="shared" si="91"/>
        <v>0</v>
      </c>
      <c r="G51" s="2">
        <f t="shared" si="92"/>
        <v>0</v>
      </c>
      <c r="H51" s="2">
        <f t="shared" si="93"/>
        <v>0</v>
      </c>
      <c r="I51" s="2">
        <f t="shared" si="94"/>
        <v>0</v>
      </c>
      <c r="J51" s="2">
        <f t="shared" si="95"/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1.42</v>
      </c>
      <c r="AE51" s="2">
        <f t="shared" si="96"/>
        <v>0</v>
      </c>
      <c r="AF51" s="2">
        <f t="shared" si="97"/>
        <v>0</v>
      </c>
      <c r="AG51" s="2">
        <f t="shared" si="98"/>
        <v>0</v>
      </c>
      <c r="AH51" s="2">
        <f t="shared" si="99"/>
        <v>0</v>
      </c>
      <c r="AI51" s="2">
        <f t="shared" si="100"/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</row>
    <row r="52" spans="1:55" ht="31.2" x14ac:dyDescent="0.3">
      <c r="A52" s="3" t="s">
        <v>106</v>
      </c>
      <c r="B52" s="44" t="s">
        <v>199</v>
      </c>
      <c r="C52" s="57" t="s">
        <v>200</v>
      </c>
      <c r="D52" s="2">
        <v>2.76</v>
      </c>
      <c r="E52" s="2">
        <f t="shared" si="90"/>
        <v>0</v>
      </c>
      <c r="F52" s="2">
        <f t="shared" si="91"/>
        <v>0</v>
      </c>
      <c r="G52" s="2">
        <f t="shared" si="92"/>
        <v>0</v>
      </c>
      <c r="H52" s="2">
        <f t="shared" si="93"/>
        <v>0</v>
      </c>
      <c r="I52" s="2">
        <f t="shared" si="94"/>
        <v>0</v>
      </c>
      <c r="J52" s="2">
        <f t="shared" si="95"/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2.2999999999999998</v>
      </c>
      <c r="AE52" s="2">
        <f t="shared" si="96"/>
        <v>0</v>
      </c>
      <c r="AF52" s="2">
        <f t="shared" si="97"/>
        <v>0</v>
      </c>
      <c r="AG52" s="2">
        <f t="shared" si="98"/>
        <v>0</v>
      </c>
      <c r="AH52" s="2">
        <f t="shared" si="99"/>
        <v>0</v>
      </c>
      <c r="AI52" s="2">
        <f t="shared" si="100"/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</row>
    <row r="53" spans="1:55" ht="31.2" x14ac:dyDescent="0.3">
      <c r="A53" s="3" t="s">
        <v>107</v>
      </c>
      <c r="B53" s="44" t="s">
        <v>201</v>
      </c>
      <c r="C53" s="57" t="s">
        <v>202</v>
      </c>
      <c r="D53" s="2">
        <v>1.9726495030899998</v>
      </c>
      <c r="E53" s="2">
        <f t="shared" si="90"/>
        <v>0</v>
      </c>
      <c r="F53" s="2">
        <f t="shared" si="91"/>
        <v>0</v>
      </c>
      <c r="G53" s="2">
        <f t="shared" si="92"/>
        <v>0</v>
      </c>
      <c r="H53" s="2">
        <f t="shared" si="93"/>
        <v>0</v>
      </c>
      <c r="I53" s="2">
        <f t="shared" si="94"/>
        <v>0</v>
      </c>
      <c r="J53" s="2">
        <f t="shared" si="95"/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1.6438745859083332</v>
      </c>
      <c r="AE53" s="2">
        <f t="shared" si="96"/>
        <v>0</v>
      </c>
      <c r="AF53" s="2">
        <f t="shared" si="97"/>
        <v>0</v>
      </c>
      <c r="AG53" s="2">
        <f t="shared" si="98"/>
        <v>0</v>
      </c>
      <c r="AH53" s="2">
        <f t="shared" si="99"/>
        <v>0</v>
      </c>
      <c r="AI53" s="2">
        <f t="shared" si="100"/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</row>
    <row r="54" spans="1:55" ht="31.2" x14ac:dyDescent="0.3">
      <c r="A54" s="3" t="s">
        <v>108</v>
      </c>
      <c r="B54" s="44" t="s">
        <v>203</v>
      </c>
      <c r="C54" s="73" t="s">
        <v>204</v>
      </c>
      <c r="D54" s="2">
        <v>0</v>
      </c>
      <c r="E54" s="2">
        <f t="shared" si="90"/>
        <v>0</v>
      </c>
      <c r="F54" s="2">
        <f t="shared" si="91"/>
        <v>0</v>
      </c>
      <c r="G54" s="2">
        <f t="shared" si="92"/>
        <v>0</v>
      </c>
      <c r="H54" s="2">
        <f t="shared" si="93"/>
        <v>0</v>
      </c>
      <c r="I54" s="2">
        <f t="shared" si="94"/>
        <v>0</v>
      </c>
      <c r="J54" s="2">
        <f t="shared" si="95"/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1.7260683138999999</v>
      </c>
      <c r="AE54" s="2">
        <f t="shared" si="96"/>
        <v>0</v>
      </c>
      <c r="AF54" s="2">
        <f t="shared" si="97"/>
        <v>0</v>
      </c>
      <c r="AG54" s="2">
        <f t="shared" si="98"/>
        <v>0</v>
      </c>
      <c r="AH54" s="2">
        <f t="shared" si="99"/>
        <v>0</v>
      </c>
      <c r="AI54" s="2">
        <f t="shared" si="100"/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</row>
    <row r="55" spans="1:55" ht="31.2" x14ac:dyDescent="0.3">
      <c r="A55" s="3" t="s">
        <v>162</v>
      </c>
      <c r="B55" s="44" t="s">
        <v>205</v>
      </c>
      <c r="C55" s="73" t="s">
        <v>206</v>
      </c>
      <c r="D55" s="2">
        <v>0</v>
      </c>
      <c r="E55" s="2">
        <f t="shared" si="90"/>
        <v>0</v>
      </c>
      <c r="F55" s="2">
        <f t="shared" si="91"/>
        <v>0</v>
      </c>
      <c r="G55" s="2">
        <f t="shared" si="92"/>
        <v>0</v>
      </c>
      <c r="H55" s="2">
        <f t="shared" si="93"/>
        <v>0</v>
      </c>
      <c r="I55" s="2">
        <f t="shared" si="94"/>
        <v>0</v>
      </c>
      <c r="J55" s="2">
        <f t="shared" si="95"/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2.2599999999999998</v>
      </c>
      <c r="AE55" s="2">
        <f t="shared" si="96"/>
        <v>0</v>
      </c>
      <c r="AF55" s="2">
        <f t="shared" si="97"/>
        <v>0</v>
      </c>
      <c r="AG55" s="2">
        <f t="shared" si="98"/>
        <v>0</v>
      </c>
      <c r="AH55" s="2">
        <f t="shared" si="99"/>
        <v>0</v>
      </c>
      <c r="AI55" s="2">
        <f t="shared" si="100"/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</row>
    <row r="56" spans="1:55" ht="31.2" x14ac:dyDescent="0.3">
      <c r="A56" s="3" t="s">
        <v>109</v>
      </c>
      <c r="B56" s="44" t="s">
        <v>381</v>
      </c>
      <c r="C56" s="73" t="s">
        <v>207</v>
      </c>
      <c r="D56" s="2">
        <v>0.90893687000000001</v>
      </c>
      <c r="E56" s="2">
        <f t="shared" si="90"/>
        <v>0</v>
      </c>
      <c r="F56" s="2">
        <f t="shared" si="91"/>
        <v>0</v>
      </c>
      <c r="G56" s="2">
        <f t="shared" si="92"/>
        <v>0</v>
      </c>
      <c r="H56" s="2">
        <f t="shared" si="93"/>
        <v>0</v>
      </c>
      <c r="I56" s="2">
        <f t="shared" si="94"/>
        <v>0</v>
      </c>
      <c r="J56" s="2">
        <f t="shared" si="95"/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0.76</v>
      </c>
      <c r="AE56" s="2">
        <f t="shared" si="96"/>
        <v>0</v>
      </c>
      <c r="AF56" s="2">
        <f t="shared" si="97"/>
        <v>0</v>
      </c>
      <c r="AG56" s="2">
        <f t="shared" si="98"/>
        <v>0</v>
      </c>
      <c r="AH56" s="2">
        <f t="shared" si="99"/>
        <v>0</v>
      </c>
      <c r="AI56" s="2">
        <f t="shared" si="100"/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</row>
    <row r="57" spans="1:55" ht="46.8" x14ac:dyDescent="0.3">
      <c r="A57" s="3" t="s">
        <v>165</v>
      </c>
      <c r="B57" s="44" t="s">
        <v>208</v>
      </c>
      <c r="C57" s="57" t="s">
        <v>209</v>
      </c>
      <c r="D57" s="2">
        <v>0.84</v>
      </c>
      <c r="E57" s="2">
        <f t="shared" si="90"/>
        <v>0</v>
      </c>
      <c r="F57" s="2">
        <f t="shared" si="91"/>
        <v>0</v>
      </c>
      <c r="G57" s="2">
        <f t="shared" si="92"/>
        <v>0</v>
      </c>
      <c r="H57" s="2">
        <f t="shared" si="93"/>
        <v>0</v>
      </c>
      <c r="I57" s="2">
        <f t="shared" si="94"/>
        <v>0</v>
      </c>
      <c r="J57" s="2">
        <f t="shared" si="95"/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0.7</v>
      </c>
      <c r="AE57" s="2">
        <f t="shared" si="96"/>
        <v>0</v>
      </c>
      <c r="AF57" s="2">
        <f t="shared" si="97"/>
        <v>0</v>
      </c>
      <c r="AG57" s="2">
        <f t="shared" si="98"/>
        <v>0</v>
      </c>
      <c r="AH57" s="2">
        <f t="shared" si="99"/>
        <v>0</v>
      </c>
      <c r="AI57" s="2">
        <f t="shared" si="100"/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</row>
    <row r="58" spans="1:55" ht="31.2" x14ac:dyDescent="0.3">
      <c r="A58" s="3" t="s">
        <v>166</v>
      </c>
      <c r="B58" s="44" t="s">
        <v>210</v>
      </c>
      <c r="C58" s="57" t="s">
        <v>211</v>
      </c>
      <c r="D58" s="2">
        <v>1.18</v>
      </c>
      <c r="E58" s="2">
        <f t="shared" si="90"/>
        <v>0</v>
      </c>
      <c r="F58" s="2">
        <f t="shared" si="91"/>
        <v>0</v>
      </c>
      <c r="G58" s="2">
        <f t="shared" si="92"/>
        <v>0</v>
      </c>
      <c r="H58" s="2">
        <f t="shared" si="93"/>
        <v>0</v>
      </c>
      <c r="I58" s="2">
        <f t="shared" si="94"/>
        <v>0</v>
      </c>
      <c r="J58" s="2">
        <f t="shared" si="95"/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0.98615992500000016</v>
      </c>
      <c r="AE58" s="2">
        <f t="shared" si="96"/>
        <v>0</v>
      </c>
      <c r="AF58" s="2">
        <f t="shared" si="97"/>
        <v>0</v>
      </c>
      <c r="AG58" s="2">
        <f t="shared" si="98"/>
        <v>0</v>
      </c>
      <c r="AH58" s="2">
        <f t="shared" si="99"/>
        <v>0</v>
      </c>
      <c r="AI58" s="2">
        <f t="shared" si="100"/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</row>
    <row r="59" spans="1:55" ht="31.2" x14ac:dyDescent="0.3">
      <c r="A59" s="3" t="s">
        <v>128</v>
      </c>
      <c r="B59" s="44" t="s">
        <v>212</v>
      </c>
      <c r="C59" s="57" t="s">
        <v>213</v>
      </c>
      <c r="D59" s="2">
        <v>0.56999999999999995</v>
      </c>
      <c r="E59" s="2">
        <f t="shared" si="90"/>
        <v>0</v>
      </c>
      <c r="F59" s="2">
        <f t="shared" si="91"/>
        <v>0</v>
      </c>
      <c r="G59" s="2">
        <f t="shared" si="92"/>
        <v>0</v>
      </c>
      <c r="H59" s="2">
        <f t="shared" si="93"/>
        <v>0</v>
      </c>
      <c r="I59" s="2">
        <f t="shared" si="94"/>
        <v>0</v>
      </c>
      <c r="J59" s="2">
        <f t="shared" si="95"/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0.47664399166666671</v>
      </c>
      <c r="AE59" s="2">
        <f t="shared" si="96"/>
        <v>0</v>
      </c>
      <c r="AF59" s="2">
        <f t="shared" si="97"/>
        <v>0</v>
      </c>
      <c r="AG59" s="2">
        <f t="shared" si="98"/>
        <v>0</v>
      </c>
      <c r="AH59" s="2">
        <f t="shared" si="99"/>
        <v>0</v>
      </c>
      <c r="AI59" s="2">
        <f t="shared" si="100"/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</row>
    <row r="60" spans="1:55" ht="31.2" x14ac:dyDescent="0.3">
      <c r="A60" s="3" t="s">
        <v>167</v>
      </c>
      <c r="B60" s="44" t="s">
        <v>214</v>
      </c>
      <c r="C60" s="57" t="s">
        <v>215</v>
      </c>
      <c r="D60" s="2">
        <v>0.99</v>
      </c>
      <c r="E60" s="2">
        <f t="shared" si="90"/>
        <v>0</v>
      </c>
      <c r="F60" s="2">
        <f t="shared" si="91"/>
        <v>0</v>
      </c>
      <c r="G60" s="2">
        <f t="shared" si="92"/>
        <v>0</v>
      </c>
      <c r="H60" s="2">
        <f t="shared" si="93"/>
        <v>0</v>
      </c>
      <c r="I60" s="2">
        <f t="shared" si="94"/>
        <v>0</v>
      </c>
      <c r="J60" s="2">
        <f t="shared" si="95"/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0.82179998333333337</v>
      </c>
      <c r="AE60" s="2">
        <f t="shared" si="96"/>
        <v>0</v>
      </c>
      <c r="AF60" s="2">
        <f t="shared" si="97"/>
        <v>0</v>
      </c>
      <c r="AG60" s="2">
        <f t="shared" si="98"/>
        <v>0</v>
      </c>
      <c r="AH60" s="2">
        <f t="shared" si="99"/>
        <v>0</v>
      </c>
      <c r="AI60" s="2">
        <f t="shared" si="100"/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</row>
    <row r="61" spans="1:55" ht="31.2" x14ac:dyDescent="0.3">
      <c r="A61" s="3" t="s">
        <v>129</v>
      </c>
      <c r="B61" s="44" t="s">
        <v>216</v>
      </c>
      <c r="C61" s="57" t="s">
        <v>217</v>
      </c>
      <c r="D61" s="2">
        <v>1.62</v>
      </c>
      <c r="E61" s="2">
        <f t="shared" si="90"/>
        <v>0</v>
      </c>
      <c r="F61" s="2">
        <f t="shared" si="91"/>
        <v>0</v>
      </c>
      <c r="G61" s="2">
        <f t="shared" si="92"/>
        <v>0</v>
      </c>
      <c r="H61" s="2">
        <f t="shared" si="93"/>
        <v>0</v>
      </c>
      <c r="I61" s="2">
        <f t="shared" si="94"/>
        <v>0</v>
      </c>
      <c r="J61" s="2">
        <f t="shared" si="95"/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1.3477519666666669</v>
      </c>
      <c r="AE61" s="2">
        <f t="shared" si="96"/>
        <v>0</v>
      </c>
      <c r="AF61" s="2">
        <f t="shared" si="97"/>
        <v>0</v>
      </c>
      <c r="AG61" s="2">
        <f t="shared" si="98"/>
        <v>0</v>
      </c>
      <c r="AH61" s="2">
        <f t="shared" si="99"/>
        <v>0</v>
      </c>
      <c r="AI61" s="2">
        <f t="shared" si="100"/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</row>
    <row r="62" spans="1:55" ht="31.2" x14ac:dyDescent="0.3">
      <c r="A62" s="3" t="s">
        <v>132</v>
      </c>
      <c r="B62" s="44" t="s">
        <v>218</v>
      </c>
      <c r="C62" s="57" t="s">
        <v>219</v>
      </c>
      <c r="D62" s="2">
        <v>0.79</v>
      </c>
      <c r="E62" s="2">
        <f t="shared" si="90"/>
        <v>0</v>
      </c>
      <c r="F62" s="2">
        <f t="shared" si="91"/>
        <v>0</v>
      </c>
      <c r="G62" s="2">
        <f t="shared" si="92"/>
        <v>0</v>
      </c>
      <c r="H62" s="2">
        <f t="shared" si="93"/>
        <v>0</v>
      </c>
      <c r="I62" s="2">
        <f t="shared" si="94"/>
        <v>0</v>
      </c>
      <c r="J62" s="2">
        <f t="shared" si="95"/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0.65743998333333331</v>
      </c>
      <c r="AE62" s="2">
        <f t="shared" si="96"/>
        <v>0</v>
      </c>
      <c r="AF62" s="2">
        <f t="shared" si="97"/>
        <v>0</v>
      </c>
      <c r="AG62" s="2">
        <f t="shared" si="98"/>
        <v>0</v>
      </c>
      <c r="AH62" s="2">
        <f t="shared" si="99"/>
        <v>0</v>
      </c>
      <c r="AI62" s="2">
        <f t="shared" si="100"/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</row>
    <row r="63" spans="1:55" ht="31.2" x14ac:dyDescent="0.3">
      <c r="A63" s="3" t="s">
        <v>133</v>
      </c>
      <c r="B63" s="44" t="s">
        <v>220</v>
      </c>
      <c r="C63" s="57" t="s">
        <v>221</v>
      </c>
      <c r="D63" s="2">
        <v>1.34</v>
      </c>
      <c r="E63" s="2">
        <f t="shared" ref="E63:F70" si="101">J63+O63+T63+Y63</f>
        <v>0</v>
      </c>
      <c r="F63" s="2">
        <f t="shared" si="101"/>
        <v>0</v>
      </c>
      <c r="G63" s="2">
        <f t="shared" ref="G63:G70" si="102">L63+Q63+V63+AA63</f>
        <v>0</v>
      </c>
      <c r="H63" s="2">
        <f t="shared" ref="H63:H70" si="103">M63+R63+W63+AB63</f>
        <v>0</v>
      </c>
      <c r="I63" s="2">
        <f t="shared" ref="I63:I70" si="104">N63+S63+X63+AC63</f>
        <v>0</v>
      </c>
      <c r="J63" s="2">
        <f t="shared" si="88"/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1.1176479749999999</v>
      </c>
      <c r="AE63" s="2">
        <f t="shared" si="96"/>
        <v>0</v>
      </c>
      <c r="AF63" s="2">
        <f t="shared" si="97"/>
        <v>0</v>
      </c>
      <c r="AG63" s="2">
        <f t="shared" si="98"/>
        <v>0</v>
      </c>
      <c r="AH63" s="2">
        <f t="shared" si="99"/>
        <v>0</v>
      </c>
      <c r="AI63" s="2">
        <f t="shared" si="100"/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</row>
    <row r="64" spans="1:55" ht="31.2" x14ac:dyDescent="0.3">
      <c r="A64" s="3" t="s">
        <v>136</v>
      </c>
      <c r="B64" s="44" t="s">
        <v>222</v>
      </c>
      <c r="C64" s="57" t="s">
        <v>223</v>
      </c>
      <c r="D64" s="2">
        <v>1.26</v>
      </c>
      <c r="E64" s="2">
        <f t="shared" si="101"/>
        <v>0</v>
      </c>
      <c r="F64" s="2">
        <f t="shared" si="101"/>
        <v>0</v>
      </c>
      <c r="G64" s="2">
        <f t="shared" si="102"/>
        <v>0</v>
      </c>
      <c r="H64" s="2">
        <f t="shared" si="103"/>
        <v>0</v>
      </c>
      <c r="I64" s="2">
        <f t="shared" si="104"/>
        <v>0</v>
      </c>
      <c r="J64" s="2">
        <f t="shared" si="88"/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1.0519039750000001</v>
      </c>
      <c r="AE64" s="2">
        <f t="shared" ref="AE64:AE70" si="105">AJ64+AO64+AT64+AY64</f>
        <v>0</v>
      </c>
      <c r="AF64" s="2">
        <f t="shared" ref="AF64:AF70" si="106">AK64+AP64+AU64+AZ64</f>
        <v>0</v>
      </c>
      <c r="AG64" s="2">
        <f t="shared" ref="AG64:AG70" si="107">AL64+AQ64+AV64+BA64</f>
        <v>0</v>
      </c>
      <c r="AH64" s="2">
        <f t="shared" ref="AH64:AH70" si="108">AM64+AR64+AW64+BB64</f>
        <v>0</v>
      </c>
      <c r="AI64" s="2">
        <f t="shared" ref="AI64:AI70" si="109">AN64+AS64+AX64+BC64</f>
        <v>0</v>
      </c>
      <c r="AJ64" s="2">
        <f t="shared" ref="AJ64:AJ67" si="110">SUM(AK64:AN64)</f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</row>
    <row r="65" spans="1:60" ht="31.2" x14ac:dyDescent="0.3">
      <c r="A65" s="3" t="s">
        <v>148</v>
      </c>
      <c r="B65" s="40" t="s">
        <v>224</v>
      </c>
      <c r="C65" s="41" t="s">
        <v>225</v>
      </c>
      <c r="D65" s="2">
        <v>1.58</v>
      </c>
      <c r="E65" s="2">
        <f t="shared" si="101"/>
        <v>0</v>
      </c>
      <c r="F65" s="2">
        <f t="shared" si="101"/>
        <v>0</v>
      </c>
      <c r="G65" s="2">
        <f t="shared" si="102"/>
        <v>0</v>
      </c>
      <c r="H65" s="2">
        <f t="shared" si="103"/>
        <v>0</v>
      </c>
      <c r="I65" s="2">
        <f t="shared" si="104"/>
        <v>0</v>
      </c>
      <c r="J65" s="2">
        <f t="shared" si="88"/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1.3148799666666666</v>
      </c>
      <c r="AE65" s="2">
        <f t="shared" si="105"/>
        <v>0</v>
      </c>
      <c r="AF65" s="2">
        <f t="shared" si="106"/>
        <v>0</v>
      </c>
      <c r="AG65" s="2">
        <f t="shared" si="107"/>
        <v>0</v>
      </c>
      <c r="AH65" s="2">
        <f t="shared" si="108"/>
        <v>0</v>
      </c>
      <c r="AI65" s="2">
        <f t="shared" si="109"/>
        <v>0</v>
      </c>
      <c r="AJ65" s="2">
        <f t="shared" si="110"/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</row>
    <row r="66" spans="1:60" ht="31.2" x14ac:dyDescent="0.3">
      <c r="A66" s="3" t="s">
        <v>149</v>
      </c>
      <c r="B66" s="45" t="s">
        <v>226</v>
      </c>
      <c r="C66" s="41" t="s">
        <v>227</v>
      </c>
      <c r="D66" s="2">
        <v>1.78</v>
      </c>
      <c r="E66" s="2">
        <f t="shared" si="101"/>
        <v>0</v>
      </c>
      <c r="F66" s="2">
        <f t="shared" si="101"/>
        <v>0</v>
      </c>
      <c r="G66" s="2">
        <f t="shared" si="102"/>
        <v>0</v>
      </c>
      <c r="H66" s="2">
        <f t="shared" si="103"/>
        <v>0</v>
      </c>
      <c r="I66" s="2">
        <f t="shared" si="104"/>
        <v>0</v>
      </c>
      <c r="J66" s="2">
        <f t="shared" si="88"/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1.4792399666666667</v>
      </c>
      <c r="AE66" s="2">
        <f t="shared" si="105"/>
        <v>0</v>
      </c>
      <c r="AF66" s="2">
        <f t="shared" si="106"/>
        <v>0</v>
      </c>
      <c r="AG66" s="2">
        <f t="shared" si="107"/>
        <v>0</v>
      </c>
      <c r="AH66" s="2">
        <f t="shared" si="108"/>
        <v>0</v>
      </c>
      <c r="AI66" s="2">
        <f t="shared" si="109"/>
        <v>0</v>
      </c>
      <c r="AJ66" s="2">
        <f t="shared" si="110"/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</row>
    <row r="67" spans="1:60" ht="31.2" x14ac:dyDescent="0.3">
      <c r="A67" s="3" t="s">
        <v>150</v>
      </c>
      <c r="B67" s="40" t="s">
        <v>228</v>
      </c>
      <c r="C67" s="41" t="s">
        <v>229</v>
      </c>
      <c r="D67" s="2">
        <v>1.28</v>
      </c>
      <c r="E67" s="2">
        <f t="shared" si="101"/>
        <v>0</v>
      </c>
      <c r="F67" s="2">
        <f t="shared" si="101"/>
        <v>0</v>
      </c>
      <c r="G67" s="2">
        <f t="shared" si="102"/>
        <v>0</v>
      </c>
      <c r="H67" s="2">
        <f t="shared" si="103"/>
        <v>0</v>
      </c>
      <c r="I67" s="2">
        <f t="shared" si="104"/>
        <v>0</v>
      </c>
      <c r="J67" s="2">
        <f t="shared" si="88"/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1.0685184833333334</v>
      </c>
      <c r="AE67" s="2">
        <f t="shared" si="105"/>
        <v>0</v>
      </c>
      <c r="AF67" s="2">
        <f t="shared" si="106"/>
        <v>0</v>
      </c>
      <c r="AG67" s="2">
        <f t="shared" si="107"/>
        <v>0</v>
      </c>
      <c r="AH67" s="2">
        <f t="shared" si="108"/>
        <v>0</v>
      </c>
      <c r="AI67" s="2">
        <f t="shared" si="109"/>
        <v>0</v>
      </c>
      <c r="AJ67" s="2">
        <f t="shared" si="110"/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</row>
    <row r="68" spans="1:60" ht="31.2" x14ac:dyDescent="0.3">
      <c r="A68" s="3" t="s">
        <v>152</v>
      </c>
      <c r="B68" s="40" t="s">
        <v>230</v>
      </c>
      <c r="C68" s="3" t="s">
        <v>231</v>
      </c>
      <c r="D68" s="2">
        <v>1.2</v>
      </c>
      <c r="E68" s="2">
        <f t="shared" si="101"/>
        <v>0</v>
      </c>
      <c r="F68" s="2">
        <f t="shared" si="101"/>
        <v>0</v>
      </c>
      <c r="G68" s="2">
        <f t="shared" si="102"/>
        <v>0</v>
      </c>
      <c r="H68" s="2">
        <f t="shared" si="103"/>
        <v>0</v>
      </c>
      <c r="I68" s="2">
        <f t="shared" si="104"/>
        <v>0</v>
      </c>
      <c r="J68" s="2">
        <f t="shared" si="88"/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0.99664130000000006</v>
      </c>
      <c r="AE68" s="2">
        <f t="shared" si="105"/>
        <v>0</v>
      </c>
      <c r="AF68" s="2">
        <f t="shared" si="106"/>
        <v>0</v>
      </c>
      <c r="AG68" s="2">
        <f t="shared" si="107"/>
        <v>0</v>
      </c>
      <c r="AH68" s="2">
        <f t="shared" si="108"/>
        <v>0</v>
      </c>
      <c r="AI68" s="2">
        <f t="shared" si="109"/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</row>
    <row r="69" spans="1:60" ht="31.2" x14ac:dyDescent="0.3">
      <c r="A69" s="3" t="s">
        <v>183</v>
      </c>
      <c r="B69" s="44" t="s">
        <v>232</v>
      </c>
      <c r="C69" s="57" t="s">
        <v>233</v>
      </c>
      <c r="D69" s="2">
        <v>1.72</v>
      </c>
      <c r="E69" s="2">
        <f t="shared" si="101"/>
        <v>0</v>
      </c>
      <c r="F69" s="2">
        <f t="shared" si="101"/>
        <v>0</v>
      </c>
      <c r="G69" s="2">
        <f t="shared" si="102"/>
        <v>0</v>
      </c>
      <c r="H69" s="2">
        <f t="shared" si="103"/>
        <v>0</v>
      </c>
      <c r="I69" s="2">
        <f t="shared" si="104"/>
        <v>0</v>
      </c>
      <c r="J69" s="2">
        <f t="shared" si="88"/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1.43736</v>
      </c>
      <c r="AE69" s="2">
        <f t="shared" si="105"/>
        <v>0</v>
      </c>
      <c r="AF69" s="2">
        <f t="shared" si="106"/>
        <v>0</v>
      </c>
      <c r="AG69" s="2">
        <f t="shared" si="107"/>
        <v>0</v>
      </c>
      <c r="AH69" s="2">
        <f t="shared" si="108"/>
        <v>0</v>
      </c>
      <c r="AI69" s="2">
        <f t="shared" si="109"/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</row>
    <row r="70" spans="1:60" ht="46.8" x14ac:dyDescent="0.3">
      <c r="A70" s="3" t="s">
        <v>184</v>
      </c>
      <c r="B70" s="40" t="s">
        <v>234</v>
      </c>
      <c r="C70" s="3" t="s">
        <v>235</v>
      </c>
      <c r="D70" s="2">
        <v>1.51</v>
      </c>
      <c r="E70" s="2">
        <f t="shared" si="101"/>
        <v>0</v>
      </c>
      <c r="F70" s="2">
        <f t="shared" si="101"/>
        <v>0</v>
      </c>
      <c r="G70" s="2">
        <f t="shared" si="102"/>
        <v>0</v>
      </c>
      <c r="H70" s="2">
        <f t="shared" si="103"/>
        <v>0</v>
      </c>
      <c r="I70" s="2">
        <f t="shared" si="104"/>
        <v>0</v>
      </c>
      <c r="J70" s="2">
        <f t="shared" si="88"/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1.2583299999999999</v>
      </c>
      <c r="AE70" s="2">
        <f t="shared" si="105"/>
        <v>0</v>
      </c>
      <c r="AF70" s="2">
        <f t="shared" si="106"/>
        <v>0</v>
      </c>
      <c r="AG70" s="2">
        <f t="shared" si="107"/>
        <v>0</v>
      </c>
      <c r="AH70" s="2">
        <f t="shared" si="108"/>
        <v>0</v>
      </c>
      <c r="AI70" s="2">
        <f t="shared" si="109"/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H70" s="43"/>
    </row>
    <row r="71" spans="1:60" ht="31.2" x14ac:dyDescent="0.3">
      <c r="A71" s="3" t="s">
        <v>185</v>
      </c>
      <c r="B71" s="5" t="s">
        <v>236</v>
      </c>
      <c r="C71" s="3" t="s">
        <v>237</v>
      </c>
      <c r="D71" s="2">
        <v>4.32</v>
      </c>
      <c r="E71" s="2">
        <f t="shared" ref="E71:F80" si="111">J71+O71+T71+Y71</f>
        <v>0</v>
      </c>
      <c r="F71" s="2">
        <f t="shared" si="111"/>
        <v>0</v>
      </c>
      <c r="G71" s="2">
        <f t="shared" ref="G71:G80" si="112">L71+Q71+V71+AA71</f>
        <v>0</v>
      </c>
      <c r="H71" s="2">
        <f t="shared" ref="H71:H80" si="113">M71+R71+W71+AB71</f>
        <v>0</v>
      </c>
      <c r="I71" s="2">
        <f t="shared" ref="I71:I80" si="114">N71+S71+X71+AC71</f>
        <v>0</v>
      </c>
      <c r="J71" s="2">
        <f t="shared" si="88"/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3.6</v>
      </c>
      <c r="AE71" s="2">
        <f t="shared" ref="AE71:AE72" si="115">AJ71+AO71+AT71+AY71</f>
        <v>0</v>
      </c>
      <c r="AF71" s="2">
        <f t="shared" ref="AF71:AF72" si="116">AK71+AP71+AU71+AZ71</f>
        <v>0</v>
      </c>
      <c r="AG71" s="2">
        <f t="shared" ref="AG71:AG72" si="117">AL71+AQ71+AV71+BA71</f>
        <v>0</v>
      </c>
      <c r="AH71" s="2">
        <f t="shared" ref="AH71:AH72" si="118">AM71+AR71+AW71+BB71</f>
        <v>0</v>
      </c>
      <c r="AI71" s="2">
        <f t="shared" ref="AI71:AI72" si="119">AN71+AS71+AX71+BC71</f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H71" s="43"/>
    </row>
    <row r="72" spans="1:60" ht="31.2" x14ac:dyDescent="0.3">
      <c r="A72" s="3" t="s">
        <v>186</v>
      </c>
      <c r="B72" s="5" t="s">
        <v>238</v>
      </c>
      <c r="C72" s="3" t="s">
        <v>239</v>
      </c>
      <c r="D72" s="2">
        <v>1.33</v>
      </c>
      <c r="E72" s="2">
        <f t="shared" si="111"/>
        <v>0</v>
      </c>
      <c r="F72" s="2">
        <f t="shared" si="111"/>
        <v>0</v>
      </c>
      <c r="G72" s="2">
        <f t="shared" si="112"/>
        <v>0</v>
      </c>
      <c r="H72" s="2">
        <f t="shared" si="113"/>
        <v>0</v>
      </c>
      <c r="I72" s="2">
        <f t="shared" si="114"/>
        <v>0</v>
      </c>
      <c r="J72" s="2">
        <f t="shared" si="88"/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1.1100000000000001</v>
      </c>
      <c r="AE72" s="2">
        <f t="shared" si="115"/>
        <v>0</v>
      </c>
      <c r="AF72" s="2">
        <f t="shared" si="116"/>
        <v>0</v>
      </c>
      <c r="AG72" s="2">
        <f t="shared" si="117"/>
        <v>0</v>
      </c>
      <c r="AH72" s="2">
        <f t="shared" si="118"/>
        <v>0</v>
      </c>
      <c r="AI72" s="2">
        <f t="shared" si="119"/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H72" s="43"/>
    </row>
    <row r="73" spans="1:60" ht="31.2" x14ac:dyDescent="0.3">
      <c r="A73" s="3" t="s">
        <v>272</v>
      </c>
      <c r="B73" s="44" t="s">
        <v>337</v>
      </c>
      <c r="C73" s="57" t="s">
        <v>338</v>
      </c>
      <c r="D73" s="2" t="s">
        <v>124</v>
      </c>
      <c r="E73" s="2">
        <f t="shared" ref="E73:E77" si="120">J73+O73+T73+Y73</f>
        <v>0.165186108</v>
      </c>
      <c r="F73" s="2">
        <f t="shared" ref="F73:F77" si="121">K73+P73+U73+Z73</f>
        <v>0.165186108</v>
      </c>
      <c r="G73" s="2">
        <f t="shared" ref="G73:G77" si="122">L73+Q73+V73+AA73</f>
        <v>0</v>
      </c>
      <c r="H73" s="2">
        <f t="shared" ref="H73:H77" si="123">M73+R73+W73+AB73</f>
        <v>0</v>
      </c>
      <c r="I73" s="2">
        <f t="shared" ref="I73:I77" si="124">N73+S73+X73+AC73</f>
        <v>0</v>
      </c>
      <c r="J73" s="2">
        <f t="shared" ref="J73:J75" si="125">SUM(K73:N73)</f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f>SUM(U73:X73)</f>
        <v>0.165186108</v>
      </c>
      <c r="U73" s="2">
        <f>0.13765509*1.2</f>
        <v>0.165186108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 t="s">
        <v>124</v>
      </c>
      <c r="AE73" s="2">
        <f t="shared" ref="AE73:AE77" si="126">AJ73+AO73+AT73+AY73</f>
        <v>0.13765509000000001</v>
      </c>
      <c r="AF73" s="2">
        <f t="shared" ref="AF73:AF77" si="127">AK73+AP73+AU73+AZ73</f>
        <v>0.13765509000000001</v>
      </c>
      <c r="AG73" s="2">
        <f t="shared" ref="AG73:AG77" si="128">AL73+AQ73+AV73+BA73</f>
        <v>0</v>
      </c>
      <c r="AH73" s="2">
        <f t="shared" ref="AH73:AH77" si="129">AM73+AR73+AW73+BB73</f>
        <v>0</v>
      </c>
      <c r="AI73" s="2">
        <f t="shared" ref="AI73:AI77" si="130">AN73+AS73+AX73+BC73</f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f t="shared" ref="AT73:AT74" si="131">SUM(AU73:AX73)</f>
        <v>0.13765509000000001</v>
      </c>
      <c r="AU73" s="2">
        <v>0.13765509000000001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H73" s="43"/>
    </row>
    <row r="74" spans="1:60" ht="31.2" x14ac:dyDescent="0.3">
      <c r="A74" s="3" t="s">
        <v>275</v>
      </c>
      <c r="B74" s="44" t="s">
        <v>339</v>
      </c>
      <c r="C74" s="57" t="s">
        <v>340</v>
      </c>
      <c r="D74" s="2" t="s">
        <v>124</v>
      </c>
      <c r="E74" s="2">
        <f t="shared" si="120"/>
        <v>0.27183824400000001</v>
      </c>
      <c r="F74" s="2">
        <f t="shared" si="121"/>
        <v>0.27183824400000001</v>
      </c>
      <c r="G74" s="2">
        <f t="shared" si="122"/>
        <v>0</v>
      </c>
      <c r="H74" s="2">
        <f t="shared" si="123"/>
        <v>0</v>
      </c>
      <c r="I74" s="2">
        <f t="shared" si="124"/>
        <v>0</v>
      </c>
      <c r="J74" s="2">
        <f t="shared" si="125"/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f t="shared" ref="T74:T75" si="132">SUM(U74:X74)</f>
        <v>0.27183824400000001</v>
      </c>
      <c r="U74" s="2">
        <f>0.22653187*1.2</f>
        <v>0.27183824400000001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 t="s">
        <v>124</v>
      </c>
      <c r="AE74" s="2">
        <f t="shared" si="126"/>
        <v>0.22653187</v>
      </c>
      <c r="AF74" s="2">
        <f t="shared" si="127"/>
        <v>0.22653187</v>
      </c>
      <c r="AG74" s="2">
        <f t="shared" si="128"/>
        <v>0</v>
      </c>
      <c r="AH74" s="2">
        <f t="shared" si="129"/>
        <v>0</v>
      </c>
      <c r="AI74" s="2">
        <f t="shared" si="130"/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f t="shared" si="131"/>
        <v>0.22653187</v>
      </c>
      <c r="AU74" s="2">
        <v>0.22653187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H74" s="43"/>
    </row>
    <row r="75" spans="1:60" ht="31.2" x14ac:dyDescent="0.3">
      <c r="A75" s="3" t="s">
        <v>287</v>
      </c>
      <c r="B75" s="5" t="s">
        <v>341</v>
      </c>
      <c r="C75" s="83" t="s">
        <v>342</v>
      </c>
      <c r="D75" s="2" t="s">
        <v>124</v>
      </c>
      <c r="E75" s="2">
        <f t="shared" si="120"/>
        <v>2.0759003999999998E-2</v>
      </c>
      <c r="F75" s="2">
        <f t="shared" si="121"/>
        <v>0</v>
      </c>
      <c r="G75" s="2">
        <f t="shared" si="122"/>
        <v>0</v>
      </c>
      <c r="H75" s="2">
        <f t="shared" si="123"/>
        <v>0</v>
      </c>
      <c r="I75" s="2">
        <f t="shared" si="124"/>
        <v>2.0759003999999998E-2</v>
      </c>
      <c r="J75" s="2">
        <f t="shared" si="125"/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f t="shared" si="132"/>
        <v>2.0759003999999998E-2</v>
      </c>
      <c r="U75" s="2">
        <v>0</v>
      </c>
      <c r="V75" s="2">
        <v>0</v>
      </c>
      <c r="W75" s="2">
        <v>0</v>
      </c>
      <c r="X75" s="2">
        <f>0.01729917*1.2</f>
        <v>2.0759003999999998E-2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 t="s">
        <v>124</v>
      </c>
      <c r="AE75" s="2">
        <f t="shared" si="126"/>
        <v>1.7299169999999999E-2</v>
      </c>
      <c r="AF75" s="2">
        <f t="shared" si="127"/>
        <v>0</v>
      </c>
      <c r="AG75" s="2">
        <f t="shared" si="128"/>
        <v>0</v>
      </c>
      <c r="AH75" s="2">
        <f t="shared" si="129"/>
        <v>0</v>
      </c>
      <c r="AI75" s="2">
        <f t="shared" si="130"/>
        <v>1.7299169999999999E-2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f>SUM(AU75:AX75)</f>
        <v>1.7299169999999999E-2</v>
      </c>
      <c r="AU75" s="2">
        <v>0</v>
      </c>
      <c r="AV75" s="2">
        <v>0</v>
      </c>
      <c r="AW75" s="2">
        <v>0</v>
      </c>
      <c r="AX75" s="2">
        <v>1.7299169999999999E-2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H75" s="43"/>
    </row>
    <row r="76" spans="1:60" ht="31.2" x14ac:dyDescent="0.3">
      <c r="A76" s="3" t="s">
        <v>300</v>
      </c>
      <c r="B76" s="44" t="s">
        <v>369</v>
      </c>
      <c r="C76" s="57" t="s">
        <v>370</v>
      </c>
      <c r="D76" s="2" t="s">
        <v>124</v>
      </c>
      <c r="E76" s="2">
        <f t="shared" si="120"/>
        <v>0</v>
      </c>
      <c r="F76" s="2">
        <f t="shared" si="121"/>
        <v>0</v>
      </c>
      <c r="G76" s="2">
        <f t="shared" si="122"/>
        <v>0</v>
      </c>
      <c r="H76" s="2">
        <f t="shared" si="123"/>
        <v>0</v>
      </c>
      <c r="I76" s="2">
        <f t="shared" si="124"/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 t="s">
        <v>124</v>
      </c>
      <c r="AE76" s="2">
        <f t="shared" si="126"/>
        <v>0.87270270999999999</v>
      </c>
      <c r="AF76" s="2">
        <f t="shared" si="127"/>
        <v>0</v>
      </c>
      <c r="AG76" s="2">
        <f t="shared" si="128"/>
        <v>0.87270270999999999</v>
      </c>
      <c r="AH76" s="2">
        <f t="shared" si="129"/>
        <v>0</v>
      </c>
      <c r="AI76" s="2">
        <f t="shared" si="130"/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f>SUM(AU76:AX76)</f>
        <v>0.87270270999999999</v>
      </c>
      <c r="AU76" s="2">
        <v>0</v>
      </c>
      <c r="AV76" s="2">
        <v>0.87270270999999999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H76" s="43"/>
    </row>
    <row r="77" spans="1:60" ht="31.2" x14ac:dyDescent="0.3">
      <c r="A77" s="3" t="s">
        <v>303</v>
      </c>
      <c r="B77" s="5" t="s">
        <v>372</v>
      </c>
      <c r="C77" s="3" t="s">
        <v>373</v>
      </c>
      <c r="D77" s="2" t="s">
        <v>124</v>
      </c>
      <c r="E77" s="2">
        <f t="shared" si="120"/>
        <v>0</v>
      </c>
      <c r="F77" s="2">
        <f t="shared" si="121"/>
        <v>0</v>
      </c>
      <c r="G77" s="2">
        <f t="shared" si="122"/>
        <v>0</v>
      </c>
      <c r="H77" s="2">
        <f t="shared" si="123"/>
        <v>0</v>
      </c>
      <c r="I77" s="2">
        <f t="shared" si="124"/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 t="s">
        <v>124</v>
      </c>
      <c r="AE77" s="2">
        <f t="shared" si="126"/>
        <v>2.41983842</v>
      </c>
      <c r="AF77" s="2">
        <f t="shared" si="127"/>
        <v>0</v>
      </c>
      <c r="AG77" s="2">
        <f t="shared" si="128"/>
        <v>2.41983842</v>
      </c>
      <c r="AH77" s="2">
        <f t="shared" si="129"/>
        <v>0</v>
      </c>
      <c r="AI77" s="2">
        <f t="shared" si="130"/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f>SUM(AU77:AX77)</f>
        <v>2.41983842</v>
      </c>
      <c r="AU77" s="2">
        <v>0</v>
      </c>
      <c r="AV77" s="2">
        <v>2.41983842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H77" s="43"/>
    </row>
    <row r="78" spans="1:60" ht="46.8" x14ac:dyDescent="0.3">
      <c r="A78" s="3" t="s">
        <v>304</v>
      </c>
      <c r="B78" s="57" t="s">
        <v>294</v>
      </c>
      <c r="C78" s="57" t="s">
        <v>295</v>
      </c>
      <c r="D78" s="2" t="s">
        <v>124</v>
      </c>
      <c r="E78" s="2">
        <f t="shared" ref="E78:E79" si="133">J78+O78+T78+Y78</f>
        <v>0.49504688399999996</v>
      </c>
      <c r="F78" s="2">
        <f t="shared" ref="F78:F79" si="134">K78+P78+U78+Z78</f>
        <v>4.1765772E-2</v>
      </c>
      <c r="G78" s="2">
        <f t="shared" ref="G78:G79" si="135">L78+Q78+V78+AA78</f>
        <v>0.45328111199999999</v>
      </c>
      <c r="H78" s="2">
        <f t="shared" ref="H78:H79" si="136">M78+R78+W78+AB78</f>
        <v>0</v>
      </c>
      <c r="I78" s="2">
        <f t="shared" ref="I78:I79" si="137">N78+S78+X78+AC78</f>
        <v>0</v>
      </c>
      <c r="J78" s="2">
        <f t="shared" ref="J78:J79" si="138">SUM(K78:N78)</f>
        <v>0</v>
      </c>
      <c r="K78" s="2">
        <v>0</v>
      </c>
      <c r="L78" s="2">
        <v>0</v>
      </c>
      <c r="M78" s="2">
        <v>0</v>
      </c>
      <c r="N78" s="2">
        <v>0</v>
      </c>
      <c r="O78" s="2">
        <f t="shared" ref="O78" si="139">SUM(P78:S78)</f>
        <v>0.49504688399999996</v>
      </c>
      <c r="P78" s="2">
        <v>4.1765772E-2</v>
      </c>
      <c r="Q78" s="2">
        <v>0.45328111199999999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 t="s">
        <v>124</v>
      </c>
      <c r="AE78" s="2">
        <f t="shared" ref="AE78:AE79" si="140">AJ78+AO78+AT78+AY78</f>
        <v>0.41253907000000001</v>
      </c>
      <c r="AF78" s="2">
        <f t="shared" ref="AF78:AF79" si="141">AK78+AP78+AU78+AZ78</f>
        <v>3.4804809999999999E-2</v>
      </c>
      <c r="AG78" s="2">
        <f t="shared" ref="AG78:AG79" si="142">AL78+AQ78+AV78+BA78</f>
        <v>0.37773425999999999</v>
      </c>
      <c r="AH78" s="2">
        <f t="shared" ref="AH78:AH79" si="143">AM78+AR78+AW78+BB78</f>
        <v>0</v>
      </c>
      <c r="AI78" s="2">
        <f t="shared" ref="AI78:AI79" si="144">AN78+AS78+AX78+BC78</f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f>SUM(AP78:AS78)</f>
        <v>0.41253907000000001</v>
      </c>
      <c r="AP78" s="2">
        <v>3.4804809999999999E-2</v>
      </c>
      <c r="AQ78" s="2">
        <v>0.37773425999999999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H78" s="43"/>
    </row>
    <row r="79" spans="1:60" ht="46.8" x14ac:dyDescent="0.3">
      <c r="A79" s="3" t="s">
        <v>343</v>
      </c>
      <c r="B79" s="40" t="s">
        <v>301</v>
      </c>
      <c r="C79" s="3" t="s">
        <v>302</v>
      </c>
      <c r="D79" s="2" t="s">
        <v>124</v>
      </c>
      <c r="E79" s="2">
        <f t="shared" si="133"/>
        <v>0.390981984</v>
      </c>
      <c r="F79" s="2">
        <f t="shared" si="134"/>
        <v>3.8489735999999997E-2</v>
      </c>
      <c r="G79" s="2">
        <f t="shared" si="135"/>
        <v>0.35249224800000001</v>
      </c>
      <c r="H79" s="2">
        <f t="shared" si="136"/>
        <v>0</v>
      </c>
      <c r="I79" s="2">
        <f t="shared" si="137"/>
        <v>0</v>
      </c>
      <c r="J79" s="2">
        <f t="shared" si="138"/>
        <v>0</v>
      </c>
      <c r="K79" s="2">
        <v>0</v>
      </c>
      <c r="L79" s="2">
        <v>0</v>
      </c>
      <c r="M79" s="2">
        <v>0</v>
      </c>
      <c r="N79" s="2">
        <v>0</v>
      </c>
      <c r="O79" s="2">
        <f>SUM(P79:S79)</f>
        <v>0.390981984</v>
      </c>
      <c r="P79" s="2">
        <v>3.8489735999999997E-2</v>
      </c>
      <c r="Q79" s="2">
        <v>0.35249224800000001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 t="s">
        <v>124</v>
      </c>
      <c r="AE79" s="2">
        <f t="shared" si="140"/>
        <v>0.32581831999999999</v>
      </c>
      <c r="AF79" s="2">
        <f t="shared" si="141"/>
        <v>3.2074779999999997E-2</v>
      </c>
      <c r="AG79" s="2">
        <f t="shared" si="142"/>
        <v>0.29374354000000003</v>
      </c>
      <c r="AH79" s="2">
        <f t="shared" si="143"/>
        <v>0</v>
      </c>
      <c r="AI79" s="2">
        <f t="shared" si="144"/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f t="shared" ref="AO79:AO80" si="145">SUM(AP79:AS79)</f>
        <v>0.32581831999999999</v>
      </c>
      <c r="AP79" s="2">
        <v>3.2074779999999997E-2</v>
      </c>
      <c r="AQ79" s="2">
        <v>0.29374354000000003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H79" s="43"/>
    </row>
    <row r="80" spans="1:60" ht="46.8" x14ac:dyDescent="0.3">
      <c r="A80" s="3" t="s">
        <v>344</v>
      </c>
      <c r="B80" s="5" t="s">
        <v>285</v>
      </c>
      <c r="C80" s="3" t="s">
        <v>286</v>
      </c>
      <c r="D80" s="2" t="s">
        <v>124</v>
      </c>
      <c r="E80" s="2">
        <f t="shared" si="111"/>
        <v>0.881990936</v>
      </c>
      <c r="F80" s="2">
        <f t="shared" si="111"/>
        <v>9.7392023999999994E-2</v>
      </c>
      <c r="G80" s="2">
        <f t="shared" si="112"/>
        <v>0.77068231200000004</v>
      </c>
      <c r="H80" s="2">
        <f t="shared" si="113"/>
        <v>1.3916599999999999E-2</v>
      </c>
      <c r="I80" s="2">
        <f t="shared" si="114"/>
        <v>0</v>
      </c>
      <c r="J80" s="2">
        <f t="shared" ref="J80" si="146">SUM(K80:N80)</f>
        <v>1.3916599999999999E-2</v>
      </c>
      <c r="K80" s="2">
        <v>0</v>
      </c>
      <c r="L80" s="2">
        <v>0</v>
      </c>
      <c r="M80" s="2">
        <v>1.3916599999999999E-2</v>
      </c>
      <c r="N80" s="2">
        <v>0</v>
      </c>
      <c r="O80" s="2">
        <f>SUM(P80:S80)</f>
        <v>0.86807433600000006</v>
      </c>
      <c r="P80" s="2">
        <v>9.7392023999999994E-2</v>
      </c>
      <c r="Q80" s="2">
        <v>0.77068231200000004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 t="s">
        <v>124</v>
      </c>
      <c r="AE80" s="2">
        <f t="shared" ref="AE80" si="147">AJ80+AO80+AT80+AY80</f>
        <v>0.73499245999999996</v>
      </c>
      <c r="AF80" s="2">
        <f t="shared" ref="AF80" si="148">AK80+AP80+AU80+AZ80</f>
        <v>8.1160019999999999E-2</v>
      </c>
      <c r="AG80" s="2">
        <f t="shared" ref="AG80" si="149">AL80+AQ80+AV80+BA80</f>
        <v>0.64223525999999997</v>
      </c>
      <c r="AH80" s="2">
        <f t="shared" ref="AH80" si="150">AM80+AR80+AW80+BB80</f>
        <v>1.159718E-2</v>
      </c>
      <c r="AI80" s="2">
        <f t="shared" ref="AI80" si="151">AN80+AS80+AX80+BC80</f>
        <v>0</v>
      </c>
      <c r="AJ80" s="2">
        <f>SUM(AK80:AN80)</f>
        <v>1.159718E-2</v>
      </c>
      <c r="AK80" s="2">
        <v>0</v>
      </c>
      <c r="AL80" s="2">
        <v>0</v>
      </c>
      <c r="AM80" s="2">
        <v>1.159718E-2</v>
      </c>
      <c r="AN80" s="2">
        <v>0</v>
      </c>
      <c r="AO80" s="2">
        <f t="shared" si="145"/>
        <v>0.72339527999999997</v>
      </c>
      <c r="AP80" s="2">
        <v>8.1160019999999999E-2</v>
      </c>
      <c r="AQ80" s="2">
        <v>0.64223525999999997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H80" s="43"/>
    </row>
    <row r="81" spans="1:60" ht="62.4" x14ac:dyDescent="0.3">
      <c r="A81" s="3" t="s">
        <v>345</v>
      </c>
      <c r="B81" s="41" t="s">
        <v>273</v>
      </c>
      <c r="C81" s="3" t="s">
        <v>274</v>
      </c>
      <c r="D81" s="2" t="s">
        <v>124</v>
      </c>
      <c r="E81" s="2">
        <f t="shared" ref="E81:E82" si="152">J81+O81+T81+Y81</f>
        <v>1.245603</v>
      </c>
      <c r="F81" s="2">
        <f t="shared" ref="F81:F82" si="153">K81+P81+U81+Z81</f>
        <v>0.24990000000000001</v>
      </c>
      <c r="G81" s="2">
        <f t="shared" ref="G81:G82" si="154">L81+Q81+V81+AA81</f>
        <v>0.995703</v>
      </c>
      <c r="H81" s="2">
        <f t="shared" ref="H81:H82" si="155">M81+R81+W81+AB81</f>
        <v>0</v>
      </c>
      <c r="I81" s="2">
        <f t="shared" ref="I81:I82" si="156">N81+S81+X81+AC81</f>
        <v>0</v>
      </c>
      <c r="J81" s="2">
        <f t="shared" ref="J81:J82" si="157">SUM(K81:N81)</f>
        <v>1.245603</v>
      </c>
      <c r="K81" s="2">
        <v>0.24990000000000001</v>
      </c>
      <c r="L81" s="2">
        <v>0.995703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 t="s">
        <v>124</v>
      </c>
      <c r="AE81" s="2">
        <f t="shared" ref="AE81:AE82" si="158">AJ81+AO81+AT81+AY81</f>
        <v>1.0380129499999999</v>
      </c>
      <c r="AF81" s="2">
        <f t="shared" ref="AF81:AF82" si="159">AK81+AP81+AU81+AZ81</f>
        <v>0.2082599</v>
      </c>
      <c r="AG81" s="2">
        <f t="shared" ref="AG81:AG82" si="160">AL81+AQ81+AV81+BA81</f>
        <v>0.82975304999999999</v>
      </c>
      <c r="AH81" s="2">
        <f t="shared" ref="AH81:AH82" si="161">AM81+AR81+AW81+BB81</f>
        <v>0</v>
      </c>
      <c r="AI81" s="2">
        <f t="shared" ref="AI81:AI82" si="162">AN81+AS81+AX81+BC81</f>
        <v>0</v>
      </c>
      <c r="AJ81" s="2">
        <f>SUM(AK81:AN81)</f>
        <v>1.0380129499999999</v>
      </c>
      <c r="AK81" s="2">
        <v>0.2082599</v>
      </c>
      <c r="AL81" s="2">
        <v>0.82975304999999999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H81" s="43"/>
    </row>
    <row r="82" spans="1:60" ht="46.8" x14ac:dyDescent="0.3">
      <c r="A82" s="3" t="s">
        <v>371</v>
      </c>
      <c r="B82" s="44" t="s">
        <v>276</v>
      </c>
      <c r="C82" s="57" t="s">
        <v>277</v>
      </c>
      <c r="D82" s="2" t="s">
        <v>124</v>
      </c>
      <c r="E82" s="2">
        <f t="shared" si="152"/>
        <v>1.18313</v>
      </c>
      <c r="F82" s="2">
        <f t="shared" si="153"/>
        <v>0.15892999999999999</v>
      </c>
      <c r="G82" s="2">
        <f t="shared" si="154"/>
        <v>1.0242</v>
      </c>
      <c r="H82" s="2">
        <f t="shared" si="155"/>
        <v>0</v>
      </c>
      <c r="I82" s="2">
        <f t="shared" si="156"/>
        <v>0</v>
      </c>
      <c r="J82" s="2">
        <f t="shared" si="157"/>
        <v>1.18313</v>
      </c>
      <c r="K82" s="2">
        <v>0.15892999999999999</v>
      </c>
      <c r="L82" s="2">
        <v>1.0242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 t="s">
        <v>124</v>
      </c>
      <c r="AE82" s="2">
        <f t="shared" si="158"/>
        <v>0.98595012000000004</v>
      </c>
      <c r="AF82" s="2">
        <f t="shared" si="159"/>
        <v>0.13244622</v>
      </c>
      <c r="AG82" s="2">
        <f t="shared" si="160"/>
        <v>0.85350389999999998</v>
      </c>
      <c r="AH82" s="2">
        <f t="shared" si="161"/>
        <v>0</v>
      </c>
      <c r="AI82" s="2">
        <f t="shared" si="162"/>
        <v>0</v>
      </c>
      <c r="AJ82" s="2">
        <f>SUM(AK82:AN82)</f>
        <v>0.98595012000000004</v>
      </c>
      <c r="AK82" s="2">
        <v>0.13244622</v>
      </c>
      <c r="AL82" s="2">
        <v>0.85350389999999998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H82" s="43"/>
    </row>
    <row r="83" spans="1:60" s="47" customFormat="1" ht="31.2" x14ac:dyDescent="0.3">
      <c r="A83" s="46" t="s">
        <v>138</v>
      </c>
      <c r="B83" s="84" t="s">
        <v>139</v>
      </c>
      <c r="C83" s="85" t="s">
        <v>77</v>
      </c>
      <c r="D83" s="86">
        <v>12.369999700000001</v>
      </c>
      <c r="E83" s="39">
        <f t="shared" ref="E83:AC83" si="163">E84+E86</f>
        <v>27.4527</v>
      </c>
      <c r="F83" s="39">
        <f t="shared" si="163"/>
        <v>0</v>
      </c>
      <c r="G83" s="39">
        <f t="shared" si="163"/>
        <v>0</v>
      </c>
      <c r="H83" s="39">
        <f t="shared" si="163"/>
        <v>10.7927</v>
      </c>
      <c r="I83" s="39">
        <f t="shared" si="163"/>
        <v>16.66</v>
      </c>
      <c r="J83" s="39">
        <f t="shared" si="163"/>
        <v>3.9849999999999999</v>
      </c>
      <c r="K83" s="39">
        <f t="shared" si="163"/>
        <v>0</v>
      </c>
      <c r="L83" s="39">
        <f t="shared" si="163"/>
        <v>0</v>
      </c>
      <c r="M83" s="39">
        <f t="shared" si="163"/>
        <v>3.9849999999999999</v>
      </c>
      <c r="N83" s="39">
        <f t="shared" si="163"/>
        <v>0</v>
      </c>
      <c r="O83" s="39">
        <f t="shared" si="163"/>
        <v>6.8076999999999996</v>
      </c>
      <c r="P83" s="39">
        <f t="shared" si="163"/>
        <v>0</v>
      </c>
      <c r="Q83" s="39">
        <f t="shared" si="163"/>
        <v>0</v>
      </c>
      <c r="R83" s="39">
        <f t="shared" si="163"/>
        <v>6.8076999999999996</v>
      </c>
      <c r="S83" s="39">
        <f t="shared" si="163"/>
        <v>0</v>
      </c>
      <c r="T83" s="39">
        <f t="shared" si="163"/>
        <v>16.66</v>
      </c>
      <c r="U83" s="39">
        <f t="shared" si="163"/>
        <v>0</v>
      </c>
      <c r="V83" s="39">
        <f t="shared" si="163"/>
        <v>0</v>
      </c>
      <c r="W83" s="39">
        <f t="shared" si="163"/>
        <v>0</v>
      </c>
      <c r="X83" s="39">
        <f t="shared" si="163"/>
        <v>16.66</v>
      </c>
      <c r="Y83" s="39">
        <f t="shared" si="163"/>
        <v>0</v>
      </c>
      <c r="Z83" s="39">
        <f t="shared" si="163"/>
        <v>0</v>
      </c>
      <c r="AA83" s="39">
        <f t="shared" si="163"/>
        <v>0</v>
      </c>
      <c r="AB83" s="39">
        <f t="shared" si="163"/>
        <v>0</v>
      </c>
      <c r="AC83" s="39">
        <f t="shared" si="163"/>
        <v>0</v>
      </c>
      <c r="AD83" s="2">
        <v>10.3074542</v>
      </c>
      <c r="AE83" s="39">
        <f t="shared" ref="AE83:BC83" si="164">AE84+AE86</f>
        <v>22.001462869999997</v>
      </c>
      <c r="AF83" s="39">
        <f t="shared" si="164"/>
        <v>0</v>
      </c>
      <c r="AG83" s="39">
        <f t="shared" si="164"/>
        <v>0</v>
      </c>
      <c r="AH83" s="39">
        <f t="shared" si="164"/>
        <v>8.1468849399999996</v>
      </c>
      <c r="AI83" s="39">
        <f t="shared" si="164"/>
        <v>13.85457793</v>
      </c>
      <c r="AJ83" s="39">
        <f t="shared" si="164"/>
        <v>3.31252295</v>
      </c>
      <c r="AK83" s="39">
        <f t="shared" si="164"/>
        <v>0</v>
      </c>
      <c r="AL83" s="39">
        <f t="shared" si="164"/>
        <v>0</v>
      </c>
      <c r="AM83" s="39">
        <f t="shared" si="164"/>
        <v>3.31252295</v>
      </c>
      <c r="AN83" s="39">
        <f t="shared" si="164"/>
        <v>0</v>
      </c>
      <c r="AO83" s="39">
        <f t="shared" si="164"/>
        <v>4.8343619899999997</v>
      </c>
      <c r="AP83" s="39">
        <f t="shared" si="164"/>
        <v>0</v>
      </c>
      <c r="AQ83" s="39">
        <f t="shared" si="164"/>
        <v>0</v>
      </c>
      <c r="AR83" s="39">
        <f t="shared" si="164"/>
        <v>4.8343619899999997</v>
      </c>
      <c r="AS83" s="39">
        <f t="shared" si="164"/>
        <v>0</v>
      </c>
      <c r="AT83" s="39">
        <f t="shared" si="164"/>
        <v>13.85457793</v>
      </c>
      <c r="AU83" s="39">
        <f t="shared" si="164"/>
        <v>0</v>
      </c>
      <c r="AV83" s="39">
        <f t="shared" si="164"/>
        <v>0</v>
      </c>
      <c r="AW83" s="39">
        <f t="shared" si="164"/>
        <v>0</v>
      </c>
      <c r="AX83" s="39">
        <f t="shared" si="164"/>
        <v>13.85457793</v>
      </c>
      <c r="AY83" s="39">
        <f t="shared" si="164"/>
        <v>0</v>
      </c>
      <c r="AZ83" s="39">
        <f t="shared" si="164"/>
        <v>0</v>
      </c>
      <c r="BA83" s="39">
        <f t="shared" si="164"/>
        <v>0</v>
      </c>
      <c r="BB83" s="39">
        <f t="shared" si="164"/>
        <v>0</v>
      </c>
      <c r="BC83" s="39">
        <f t="shared" si="164"/>
        <v>0</v>
      </c>
      <c r="BH83" s="48"/>
    </row>
    <row r="84" spans="1:60" s="47" customFormat="1" ht="32.4" x14ac:dyDescent="0.3">
      <c r="A84" s="46" t="s">
        <v>140</v>
      </c>
      <c r="B84" s="87" t="s">
        <v>141</v>
      </c>
      <c r="C84" s="85" t="s">
        <v>77</v>
      </c>
      <c r="D84" s="86">
        <v>8.65</v>
      </c>
      <c r="E84" s="39">
        <f t="shared" ref="E84:AC84" si="165">SUM(E85:E85)</f>
        <v>27.4527</v>
      </c>
      <c r="F84" s="39">
        <f t="shared" si="165"/>
        <v>0</v>
      </c>
      <c r="G84" s="39">
        <f t="shared" si="165"/>
        <v>0</v>
      </c>
      <c r="H84" s="39">
        <f t="shared" si="165"/>
        <v>10.7927</v>
      </c>
      <c r="I84" s="39">
        <f t="shared" si="165"/>
        <v>16.66</v>
      </c>
      <c r="J84" s="39">
        <f t="shared" si="165"/>
        <v>3.9849999999999999</v>
      </c>
      <c r="K84" s="39">
        <f t="shared" si="165"/>
        <v>0</v>
      </c>
      <c r="L84" s="39">
        <f t="shared" si="165"/>
        <v>0</v>
      </c>
      <c r="M84" s="39">
        <f t="shared" si="165"/>
        <v>3.9849999999999999</v>
      </c>
      <c r="N84" s="39">
        <f t="shared" si="165"/>
        <v>0</v>
      </c>
      <c r="O84" s="39">
        <f t="shared" si="165"/>
        <v>6.8076999999999996</v>
      </c>
      <c r="P84" s="39">
        <f t="shared" si="165"/>
        <v>0</v>
      </c>
      <c r="Q84" s="39">
        <f t="shared" si="165"/>
        <v>0</v>
      </c>
      <c r="R84" s="39">
        <f t="shared" si="165"/>
        <v>6.8076999999999996</v>
      </c>
      <c r="S84" s="39">
        <f t="shared" si="165"/>
        <v>0</v>
      </c>
      <c r="T84" s="39">
        <f t="shared" si="165"/>
        <v>16.66</v>
      </c>
      <c r="U84" s="39">
        <f t="shared" si="165"/>
        <v>0</v>
      </c>
      <c r="V84" s="39">
        <f t="shared" si="165"/>
        <v>0</v>
      </c>
      <c r="W84" s="39">
        <f t="shared" si="165"/>
        <v>0</v>
      </c>
      <c r="X84" s="39">
        <f t="shared" si="165"/>
        <v>16.66</v>
      </c>
      <c r="Y84" s="39">
        <f t="shared" si="165"/>
        <v>0</v>
      </c>
      <c r="Z84" s="39">
        <f t="shared" si="165"/>
        <v>0</v>
      </c>
      <c r="AA84" s="39">
        <f t="shared" si="165"/>
        <v>0</v>
      </c>
      <c r="AB84" s="39">
        <f t="shared" si="165"/>
        <v>0</v>
      </c>
      <c r="AC84" s="39">
        <f t="shared" si="165"/>
        <v>0</v>
      </c>
      <c r="AD84" s="2">
        <v>7.21</v>
      </c>
      <c r="AE84" s="39">
        <f t="shared" ref="AE84:BC84" si="166">SUM(AE85:AE85)</f>
        <v>22.001462869999997</v>
      </c>
      <c r="AF84" s="39">
        <f t="shared" si="166"/>
        <v>0</v>
      </c>
      <c r="AG84" s="39">
        <f t="shared" si="166"/>
        <v>0</v>
      </c>
      <c r="AH84" s="39">
        <f t="shared" si="166"/>
        <v>8.1468849399999996</v>
      </c>
      <c r="AI84" s="39">
        <f t="shared" si="166"/>
        <v>13.85457793</v>
      </c>
      <c r="AJ84" s="39">
        <f t="shared" si="166"/>
        <v>3.31252295</v>
      </c>
      <c r="AK84" s="39">
        <f t="shared" si="166"/>
        <v>0</v>
      </c>
      <c r="AL84" s="39">
        <f t="shared" si="166"/>
        <v>0</v>
      </c>
      <c r="AM84" s="39">
        <f t="shared" si="166"/>
        <v>3.31252295</v>
      </c>
      <c r="AN84" s="39">
        <f t="shared" si="166"/>
        <v>0</v>
      </c>
      <c r="AO84" s="39">
        <f t="shared" si="166"/>
        <v>4.8343619899999997</v>
      </c>
      <c r="AP84" s="39">
        <f t="shared" si="166"/>
        <v>0</v>
      </c>
      <c r="AQ84" s="39">
        <f t="shared" si="166"/>
        <v>0</v>
      </c>
      <c r="AR84" s="39">
        <f t="shared" si="166"/>
        <v>4.8343619899999997</v>
      </c>
      <c r="AS84" s="39">
        <f t="shared" si="166"/>
        <v>0</v>
      </c>
      <c r="AT84" s="39">
        <f t="shared" si="166"/>
        <v>13.85457793</v>
      </c>
      <c r="AU84" s="39">
        <f t="shared" si="166"/>
        <v>0</v>
      </c>
      <c r="AV84" s="39">
        <f t="shared" si="166"/>
        <v>0</v>
      </c>
      <c r="AW84" s="39">
        <f t="shared" si="166"/>
        <v>0</v>
      </c>
      <c r="AX84" s="39">
        <f t="shared" si="166"/>
        <v>13.85457793</v>
      </c>
      <c r="AY84" s="39">
        <f t="shared" si="166"/>
        <v>0</v>
      </c>
      <c r="AZ84" s="39">
        <f t="shared" si="166"/>
        <v>0</v>
      </c>
      <c r="BA84" s="39">
        <f t="shared" si="166"/>
        <v>0</v>
      </c>
      <c r="BB84" s="39">
        <f t="shared" si="166"/>
        <v>0</v>
      </c>
      <c r="BC84" s="39">
        <f t="shared" si="166"/>
        <v>0</v>
      </c>
      <c r="BH84" s="48"/>
    </row>
    <row r="85" spans="1:60" ht="31.2" x14ac:dyDescent="0.3">
      <c r="A85" s="3" t="s">
        <v>142</v>
      </c>
      <c r="B85" s="57" t="s">
        <v>240</v>
      </c>
      <c r="C85" s="88" t="s">
        <v>241</v>
      </c>
      <c r="D85" s="2">
        <v>8.65</v>
      </c>
      <c r="E85" s="2">
        <f t="shared" ref="E85" si="167">J85+O85+T85+Y85</f>
        <v>27.4527</v>
      </c>
      <c r="F85" s="2">
        <f t="shared" ref="F85" si="168">K85+P85+U85+Z85</f>
        <v>0</v>
      </c>
      <c r="G85" s="2">
        <f t="shared" ref="G85" si="169">L85+Q85+V85+AA85</f>
        <v>0</v>
      </c>
      <c r="H85" s="2">
        <f t="shared" ref="H85" si="170">M85+R85+W85+AB85</f>
        <v>10.7927</v>
      </c>
      <c r="I85" s="2">
        <f t="shared" ref="I85" si="171">N85+S85+X85+AC85</f>
        <v>16.66</v>
      </c>
      <c r="J85" s="2">
        <f t="shared" ref="J85" si="172">SUM(K85:N85)</f>
        <v>3.9849999999999999</v>
      </c>
      <c r="K85" s="2">
        <v>0</v>
      </c>
      <c r="L85" s="2">
        <v>0</v>
      </c>
      <c r="M85" s="2">
        <v>3.9849999999999999</v>
      </c>
      <c r="N85" s="2">
        <v>0</v>
      </c>
      <c r="O85" s="2">
        <f>SUM(P85:S85)</f>
        <v>6.8076999999999996</v>
      </c>
      <c r="P85" s="2">
        <v>0</v>
      </c>
      <c r="Q85" s="2">
        <v>0</v>
      </c>
      <c r="R85" s="2">
        <v>6.8076999999999996</v>
      </c>
      <c r="S85" s="2">
        <v>0</v>
      </c>
      <c r="T85" s="2">
        <f>SUM(U85:X85)</f>
        <v>16.66</v>
      </c>
      <c r="U85" s="2">
        <v>0</v>
      </c>
      <c r="V85" s="2">
        <v>0</v>
      </c>
      <c r="W85" s="2">
        <v>0</v>
      </c>
      <c r="X85" s="2">
        <v>16.66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7.21</v>
      </c>
      <c r="AE85" s="2">
        <f t="shared" ref="AE85" si="173">SUM(AF85:AI85)</f>
        <v>22.001462869999997</v>
      </c>
      <c r="AF85" s="2">
        <f t="shared" ref="AF85" si="174">AK85+AP85+AU85+AZ85</f>
        <v>0</v>
      </c>
      <c r="AG85" s="2">
        <f t="shared" ref="AG85" si="175">AL85+AQ85+AV85+BA85</f>
        <v>0</v>
      </c>
      <c r="AH85" s="2">
        <f t="shared" ref="AH85" si="176">AM85+AR85+AW85+BB85</f>
        <v>8.1468849399999996</v>
      </c>
      <c r="AI85" s="2">
        <f t="shared" ref="AI85" si="177">AN85+AS85+AX85+BC85</f>
        <v>13.85457793</v>
      </c>
      <c r="AJ85" s="2">
        <f t="shared" ref="AJ85" si="178">SUM(AK85:AN85)</f>
        <v>3.31252295</v>
      </c>
      <c r="AK85" s="2">
        <v>0</v>
      </c>
      <c r="AL85" s="2">
        <v>0</v>
      </c>
      <c r="AM85" s="2">
        <v>3.31252295</v>
      </c>
      <c r="AN85" s="2">
        <v>0</v>
      </c>
      <c r="AO85" s="2">
        <f>SUM(AP85:AS85)</f>
        <v>4.8343619899999997</v>
      </c>
      <c r="AP85" s="2">
        <v>0</v>
      </c>
      <c r="AQ85" s="2">
        <v>0</v>
      </c>
      <c r="AR85" s="2">
        <v>4.8343619899999997</v>
      </c>
      <c r="AS85" s="2">
        <v>0</v>
      </c>
      <c r="AT85" s="2">
        <f>SUM(AU85:AX85)</f>
        <v>13.85457793</v>
      </c>
      <c r="AU85" s="2">
        <v>0</v>
      </c>
      <c r="AV85" s="2">
        <v>0</v>
      </c>
      <c r="AW85" s="2">
        <v>0</v>
      </c>
      <c r="AX85" s="2">
        <v>13.85457793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H85" s="43"/>
    </row>
    <row r="86" spans="1:60" ht="32.4" x14ac:dyDescent="0.35">
      <c r="A86" s="46" t="s">
        <v>144</v>
      </c>
      <c r="B86" s="89" t="s">
        <v>145</v>
      </c>
      <c r="C86" s="85" t="s">
        <v>77</v>
      </c>
      <c r="D86" s="2">
        <v>3.7199996999999998</v>
      </c>
      <c r="E86" s="65">
        <f t="shared" ref="E86:AC86" si="179">SUM(E87)</f>
        <v>0</v>
      </c>
      <c r="F86" s="65">
        <f t="shared" si="179"/>
        <v>0</v>
      </c>
      <c r="G86" s="65">
        <f t="shared" si="179"/>
        <v>0</v>
      </c>
      <c r="H86" s="65">
        <f t="shared" si="179"/>
        <v>0</v>
      </c>
      <c r="I86" s="65">
        <f t="shared" si="179"/>
        <v>0</v>
      </c>
      <c r="J86" s="65">
        <f t="shared" si="179"/>
        <v>0</v>
      </c>
      <c r="K86" s="65">
        <f t="shared" si="179"/>
        <v>0</v>
      </c>
      <c r="L86" s="65">
        <f t="shared" si="179"/>
        <v>0</v>
      </c>
      <c r="M86" s="65">
        <f t="shared" si="179"/>
        <v>0</v>
      </c>
      <c r="N86" s="65">
        <f t="shared" si="179"/>
        <v>0</v>
      </c>
      <c r="O86" s="65">
        <f t="shared" si="179"/>
        <v>0</v>
      </c>
      <c r="P86" s="65">
        <f t="shared" si="179"/>
        <v>0</v>
      </c>
      <c r="Q86" s="65">
        <f t="shared" si="179"/>
        <v>0</v>
      </c>
      <c r="R86" s="65">
        <f t="shared" si="179"/>
        <v>0</v>
      </c>
      <c r="S86" s="65">
        <f t="shared" si="179"/>
        <v>0</v>
      </c>
      <c r="T86" s="65">
        <f t="shared" si="179"/>
        <v>0</v>
      </c>
      <c r="U86" s="65">
        <f t="shared" si="179"/>
        <v>0</v>
      </c>
      <c r="V86" s="65">
        <f t="shared" si="179"/>
        <v>0</v>
      </c>
      <c r="W86" s="65">
        <f t="shared" si="179"/>
        <v>0</v>
      </c>
      <c r="X86" s="65">
        <f t="shared" si="179"/>
        <v>0</v>
      </c>
      <c r="Y86" s="65">
        <f t="shared" si="179"/>
        <v>0</v>
      </c>
      <c r="Z86" s="65">
        <f t="shared" si="179"/>
        <v>0</v>
      </c>
      <c r="AA86" s="65">
        <f t="shared" si="179"/>
        <v>0</v>
      </c>
      <c r="AB86" s="65">
        <f t="shared" si="179"/>
        <v>0</v>
      </c>
      <c r="AC86" s="65">
        <f t="shared" si="179"/>
        <v>0</v>
      </c>
      <c r="AD86" s="2">
        <v>3.0974542</v>
      </c>
      <c r="AE86" s="65">
        <f>SUM(AE87)</f>
        <v>0</v>
      </c>
      <c r="AF86" s="65">
        <f t="shared" ref="AF86:BC86" si="180">SUM(AF87)</f>
        <v>0</v>
      </c>
      <c r="AG86" s="65">
        <f t="shared" si="180"/>
        <v>0</v>
      </c>
      <c r="AH86" s="65">
        <f t="shared" si="180"/>
        <v>0</v>
      </c>
      <c r="AI86" s="65">
        <f t="shared" si="180"/>
        <v>0</v>
      </c>
      <c r="AJ86" s="65">
        <f t="shared" si="180"/>
        <v>0</v>
      </c>
      <c r="AK86" s="65">
        <f t="shared" si="180"/>
        <v>0</v>
      </c>
      <c r="AL86" s="65">
        <f t="shared" si="180"/>
        <v>0</v>
      </c>
      <c r="AM86" s="65">
        <f t="shared" si="180"/>
        <v>0</v>
      </c>
      <c r="AN86" s="65">
        <f t="shared" si="180"/>
        <v>0</v>
      </c>
      <c r="AO86" s="65">
        <f t="shared" si="180"/>
        <v>0</v>
      </c>
      <c r="AP86" s="65">
        <f t="shared" si="180"/>
        <v>0</v>
      </c>
      <c r="AQ86" s="65">
        <f t="shared" si="180"/>
        <v>0</v>
      </c>
      <c r="AR86" s="65">
        <f t="shared" si="180"/>
        <v>0</v>
      </c>
      <c r="AS86" s="65">
        <f t="shared" si="180"/>
        <v>0</v>
      </c>
      <c r="AT86" s="65">
        <f t="shared" si="180"/>
        <v>0</v>
      </c>
      <c r="AU86" s="65">
        <f t="shared" si="180"/>
        <v>0</v>
      </c>
      <c r="AV86" s="65">
        <f t="shared" si="180"/>
        <v>0</v>
      </c>
      <c r="AW86" s="65">
        <f t="shared" si="180"/>
        <v>0</v>
      </c>
      <c r="AX86" s="65">
        <f t="shared" si="180"/>
        <v>0</v>
      </c>
      <c r="AY86" s="65">
        <f t="shared" si="180"/>
        <v>0</v>
      </c>
      <c r="AZ86" s="65">
        <f t="shared" si="180"/>
        <v>0</v>
      </c>
      <c r="BA86" s="65">
        <f t="shared" si="180"/>
        <v>0</v>
      </c>
      <c r="BB86" s="65">
        <f t="shared" si="180"/>
        <v>0</v>
      </c>
      <c r="BC86" s="65">
        <f t="shared" si="180"/>
        <v>0</v>
      </c>
    </row>
    <row r="87" spans="1:60" ht="46.8" x14ac:dyDescent="0.3">
      <c r="A87" s="3" t="s">
        <v>146</v>
      </c>
      <c r="B87" s="90" t="s">
        <v>143</v>
      </c>
      <c r="C87" s="73" t="s">
        <v>147</v>
      </c>
      <c r="D87" s="2">
        <v>3.7199996999999998</v>
      </c>
      <c r="E87" s="2">
        <f t="shared" ref="E87" si="181">J87+O87+T87+Y87</f>
        <v>0</v>
      </c>
      <c r="F87" s="2">
        <f t="shared" ref="F87" si="182">K87+P87+U87+Z87</f>
        <v>0</v>
      </c>
      <c r="G87" s="2">
        <f t="shared" ref="G87" si="183">L87+Q87+V87+AA87</f>
        <v>0</v>
      </c>
      <c r="H87" s="2">
        <f t="shared" ref="H87" si="184">M87+R87+W87+AB87</f>
        <v>0</v>
      </c>
      <c r="I87" s="2">
        <f t="shared" ref="I87" si="185">N87+S87+X87+AC87</f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3.0974542</v>
      </c>
      <c r="AE87" s="2">
        <f t="shared" ref="AE87" si="186">AJ87+AO87+AT87+AY87</f>
        <v>0</v>
      </c>
      <c r="AF87" s="2">
        <f t="shared" ref="AF87" si="187">AK87+AP87+AU87+AZ87</f>
        <v>0</v>
      </c>
      <c r="AG87" s="2">
        <f t="shared" ref="AG87" si="188">AL87+AQ87+AV87+BA87</f>
        <v>0</v>
      </c>
      <c r="AH87" s="2">
        <f t="shared" ref="AH87" si="189">AM87+AR87+AW87+BB87</f>
        <v>0</v>
      </c>
      <c r="AI87" s="2">
        <f t="shared" ref="AI87" si="190">AN87+AS87+AX87+BC87</f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H87" s="43"/>
    </row>
    <row r="88" spans="1:60" ht="62.4" x14ac:dyDescent="0.3">
      <c r="A88" s="49" t="s">
        <v>110</v>
      </c>
      <c r="B88" s="50" t="s">
        <v>111</v>
      </c>
      <c r="C88" s="51" t="s">
        <v>77</v>
      </c>
      <c r="D88" s="65" t="s">
        <v>124</v>
      </c>
      <c r="E88" s="65" t="s">
        <v>124</v>
      </c>
      <c r="F88" s="65" t="s">
        <v>124</v>
      </c>
      <c r="G88" s="65" t="s">
        <v>124</v>
      </c>
      <c r="H88" s="65" t="s">
        <v>124</v>
      </c>
      <c r="I88" s="65" t="s">
        <v>124</v>
      </c>
      <c r="J88" s="65" t="s">
        <v>124</v>
      </c>
      <c r="K88" s="65" t="s">
        <v>124</v>
      </c>
      <c r="L88" s="65" t="s">
        <v>124</v>
      </c>
      <c r="M88" s="65" t="s">
        <v>124</v>
      </c>
      <c r="N88" s="65" t="s">
        <v>124</v>
      </c>
      <c r="O88" s="65" t="s">
        <v>124</v>
      </c>
      <c r="P88" s="65" t="s">
        <v>124</v>
      </c>
      <c r="Q88" s="65" t="s">
        <v>124</v>
      </c>
      <c r="R88" s="65" t="s">
        <v>124</v>
      </c>
      <c r="S88" s="65" t="s">
        <v>124</v>
      </c>
      <c r="T88" s="65" t="s">
        <v>124</v>
      </c>
      <c r="U88" s="65" t="s">
        <v>124</v>
      </c>
      <c r="V88" s="65" t="s">
        <v>124</v>
      </c>
      <c r="W88" s="65" t="s">
        <v>124</v>
      </c>
      <c r="X88" s="65" t="s">
        <v>124</v>
      </c>
      <c r="Y88" s="65" t="s">
        <v>124</v>
      </c>
      <c r="Z88" s="65" t="s">
        <v>124</v>
      </c>
      <c r="AA88" s="65" t="s">
        <v>124</v>
      </c>
      <c r="AB88" s="65" t="s">
        <v>124</v>
      </c>
      <c r="AC88" s="65" t="s">
        <v>124</v>
      </c>
      <c r="AD88" s="39" t="s">
        <v>124</v>
      </c>
      <c r="AE88" s="65" t="s">
        <v>124</v>
      </c>
      <c r="AF88" s="65" t="s">
        <v>124</v>
      </c>
      <c r="AG88" s="65" t="s">
        <v>124</v>
      </c>
      <c r="AH88" s="65" t="s">
        <v>124</v>
      </c>
      <c r="AI88" s="65" t="s">
        <v>124</v>
      </c>
      <c r="AJ88" s="65" t="s">
        <v>124</v>
      </c>
      <c r="AK88" s="65" t="s">
        <v>124</v>
      </c>
      <c r="AL88" s="65" t="s">
        <v>124</v>
      </c>
      <c r="AM88" s="65" t="s">
        <v>124</v>
      </c>
      <c r="AN88" s="65" t="s">
        <v>124</v>
      </c>
      <c r="AO88" s="65" t="s">
        <v>124</v>
      </c>
      <c r="AP88" s="65" t="s">
        <v>124</v>
      </c>
      <c r="AQ88" s="65" t="s">
        <v>124</v>
      </c>
      <c r="AR88" s="65" t="s">
        <v>124</v>
      </c>
      <c r="AS88" s="65" t="s">
        <v>124</v>
      </c>
      <c r="AT88" s="65" t="s">
        <v>124</v>
      </c>
      <c r="AU88" s="65" t="s">
        <v>124</v>
      </c>
      <c r="AV88" s="65" t="s">
        <v>124</v>
      </c>
      <c r="AW88" s="65" t="s">
        <v>124</v>
      </c>
      <c r="AX88" s="65" t="s">
        <v>124</v>
      </c>
      <c r="AY88" s="65" t="s">
        <v>124</v>
      </c>
      <c r="AZ88" s="65" t="s">
        <v>124</v>
      </c>
      <c r="BA88" s="65" t="s">
        <v>124</v>
      </c>
      <c r="BB88" s="65" t="s">
        <v>124</v>
      </c>
      <c r="BC88" s="65" t="s">
        <v>124</v>
      </c>
    </row>
    <row r="89" spans="1:60" ht="31.2" x14ac:dyDescent="0.3">
      <c r="A89" s="49" t="s">
        <v>112</v>
      </c>
      <c r="B89" s="79" t="s">
        <v>113</v>
      </c>
      <c r="C89" s="51" t="s">
        <v>77</v>
      </c>
      <c r="D89" s="65">
        <f>SUM(D90:D118)</f>
        <v>31.21</v>
      </c>
      <c r="E89" s="65">
        <f>SUM(E90:E118)</f>
        <v>29.672843015999998</v>
      </c>
      <c r="F89" s="65">
        <f t="shared" ref="F89:BC89" si="191">SUM(F90:F118)</f>
        <v>4.955070848000001</v>
      </c>
      <c r="G89" s="65">
        <f t="shared" si="191"/>
        <v>21.967772163999999</v>
      </c>
      <c r="H89" s="65">
        <f t="shared" si="191"/>
        <v>2.7500000039999999</v>
      </c>
      <c r="I89" s="65">
        <f t="shared" si="191"/>
        <v>0</v>
      </c>
      <c r="J89" s="65">
        <f t="shared" si="191"/>
        <v>2.1455684000000002</v>
      </c>
      <c r="K89" s="65">
        <f t="shared" si="191"/>
        <v>0.75636139999999985</v>
      </c>
      <c r="L89" s="65">
        <f t="shared" si="191"/>
        <v>1.3892070000000003</v>
      </c>
      <c r="M89" s="65">
        <f t="shared" si="191"/>
        <v>0</v>
      </c>
      <c r="N89" s="65">
        <f t="shared" si="191"/>
        <v>0</v>
      </c>
      <c r="O89" s="65">
        <f t="shared" si="191"/>
        <v>10.873735692</v>
      </c>
      <c r="P89" s="65">
        <f t="shared" si="191"/>
        <v>3.1466760599999999</v>
      </c>
      <c r="Q89" s="65">
        <f t="shared" si="191"/>
        <v>7.7270596320000005</v>
      </c>
      <c r="R89" s="65">
        <f t="shared" si="191"/>
        <v>0</v>
      </c>
      <c r="S89" s="65">
        <f t="shared" si="191"/>
        <v>0</v>
      </c>
      <c r="T89" s="65">
        <f t="shared" si="191"/>
        <v>16.653538923999996</v>
      </c>
      <c r="U89" s="65">
        <f t="shared" si="191"/>
        <v>1.0520333879999999</v>
      </c>
      <c r="V89" s="65">
        <f t="shared" si="191"/>
        <v>12.851505531999999</v>
      </c>
      <c r="W89" s="65">
        <f t="shared" si="191"/>
        <v>2.7500000039999999</v>
      </c>
      <c r="X89" s="65">
        <f t="shared" si="191"/>
        <v>0</v>
      </c>
      <c r="Y89" s="65">
        <f t="shared" si="191"/>
        <v>0</v>
      </c>
      <c r="Z89" s="65">
        <f t="shared" si="191"/>
        <v>0</v>
      </c>
      <c r="AA89" s="65">
        <f t="shared" si="191"/>
        <v>0</v>
      </c>
      <c r="AB89" s="65">
        <f t="shared" si="191"/>
        <v>0</v>
      </c>
      <c r="AC89" s="65">
        <f t="shared" si="191"/>
        <v>0</v>
      </c>
      <c r="AD89" s="65">
        <f t="shared" si="191"/>
        <v>18.933916666666665</v>
      </c>
      <c r="AE89" s="65">
        <f t="shared" si="191"/>
        <v>18.550453850000004</v>
      </c>
      <c r="AF89" s="65">
        <f t="shared" si="191"/>
        <v>4.5075349800000009</v>
      </c>
      <c r="AG89" s="65">
        <f t="shared" si="191"/>
        <v>14.042918870000001</v>
      </c>
      <c r="AH89" s="65">
        <f t="shared" si="191"/>
        <v>0</v>
      </c>
      <c r="AI89" s="65">
        <f t="shared" si="191"/>
        <v>0</v>
      </c>
      <c r="AJ89" s="65">
        <f t="shared" si="191"/>
        <v>0.9046534599999998</v>
      </c>
      <c r="AK89" s="65">
        <f t="shared" si="191"/>
        <v>0.16641913999999999</v>
      </c>
      <c r="AL89" s="65">
        <f t="shared" si="191"/>
        <v>0.73823432</v>
      </c>
      <c r="AM89" s="65">
        <f t="shared" si="191"/>
        <v>0</v>
      </c>
      <c r="AN89" s="65">
        <f t="shared" si="191"/>
        <v>0</v>
      </c>
      <c r="AO89" s="65">
        <f t="shared" si="191"/>
        <v>3.0635825999999997</v>
      </c>
      <c r="AP89" s="65">
        <f t="shared" si="191"/>
        <v>0.22435163000000002</v>
      </c>
      <c r="AQ89" s="65">
        <f t="shared" si="191"/>
        <v>2.8392309700000005</v>
      </c>
      <c r="AR89" s="65">
        <f t="shared" si="191"/>
        <v>0</v>
      </c>
      <c r="AS89" s="65">
        <f t="shared" si="191"/>
        <v>0</v>
      </c>
      <c r="AT89" s="65">
        <f t="shared" si="191"/>
        <v>14.58221779</v>
      </c>
      <c r="AU89" s="65">
        <f t="shared" si="191"/>
        <v>4.1167642100000004</v>
      </c>
      <c r="AV89" s="65">
        <f t="shared" si="191"/>
        <v>10.46545358</v>
      </c>
      <c r="AW89" s="65">
        <f t="shared" si="191"/>
        <v>0</v>
      </c>
      <c r="AX89" s="65">
        <f t="shared" si="191"/>
        <v>0</v>
      </c>
      <c r="AY89" s="65">
        <f t="shared" si="191"/>
        <v>0</v>
      </c>
      <c r="AZ89" s="65">
        <f t="shared" si="191"/>
        <v>0</v>
      </c>
      <c r="BA89" s="65">
        <f t="shared" si="191"/>
        <v>0</v>
      </c>
      <c r="BB89" s="65">
        <f t="shared" si="191"/>
        <v>0</v>
      </c>
      <c r="BC89" s="65">
        <f t="shared" si="191"/>
        <v>0</v>
      </c>
    </row>
    <row r="90" spans="1:60" ht="46.8" x14ac:dyDescent="0.3">
      <c r="A90" s="3" t="s">
        <v>122</v>
      </c>
      <c r="B90" s="44" t="s">
        <v>177</v>
      </c>
      <c r="C90" s="41" t="s">
        <v>178</v>
      </c>
      <c r="D90" s="91">
        <v>10.84</v>
      </c>
      <c r="E90" s="2">
        <f t="shared" ref="E90:I90" si="192">J90+O90+T90+Y90</f>
        <v>0</v>
      </c>
      <c r="F90" s="2">
        <f t="shared" si="192"/>
        <v>0</v>
      </c>
      <c r="G90" s="2">
        <f t="shared" si="192"/>
        <v>0</v>
      </c>
      <c r="H90" s="2">
        <f t="shared" si="192"/>
        <v>0</v>
      </c>
      <c r="I90" s="2">
        <f t="shared" si="192"/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92">
        <v>0</v>
      </c>
      <c r="U90" s="9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9.0299999999999994</v>
      </c>
      <c r="AE90" s="2">
        <f>AJ90+AO90+AT90+AY90</f>
        <v>0</v>
      </c>
      <c r="AF90" s="2">
        <f t="shared" ref="AF90:AI90" si="193">AK90+AP90+AU90+AZ90</f>
        <v>0</v>
      </c>
      <c r="AG90" s="2">
        <f>AL90+AQ90+AV90+BA90</f>
        <v>0</v>
      </c>
      <c r="AH90" s="2">
        <f>AM90+AR90+AW90+BB90</f>
        <v>0</v>
      </c>
      <c r="AI90" s="2">
        <f t="shared" si="193"/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</row>
    <row r="91" spans="1:60" ht="31.2" x14ac:dyDescent="0.3">
      <c r="A91" s="3" t="s">
        <v>123</v>
      </c>
      <c r="B91" s="40" t="s">
        <v>242</v>
      </c>
      <c r="C91" s="3" t="s">
        <v>243</v>
      </c>
      <c r="D91" s="91">
        <v>3.14</v>
      </c>
      <c r="E91" s="2">
        <f t="shared" ref="E91" si="194">J91+O91+T91+Y91</f>
        <v>0</v>
      </c>
      <c r="F91" s="2">
        <f t="shared" ref="F91" si="195">K91+P91+U91+Z91</f>
        <v>0</v>
      </c>
      <c r="G91" s="2">
        <f t="shared" ref="G91" si="196">L91+Q91+V91+AA91</f>
        <v>0</v>
      </c>
      <c r="H91" s="2">
        <f t="shared" ref="H91" si="197">M91+R91+W91+AB91</f>
        <v>0</v>
      </c>
      <c r="I91" s="2">
        <f t="shared" ref="I91" si="198">N91+S91+X91+AC91</f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92">
        <v>0</v>
      </c>
      <c r="U91" s="9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f>AJ91+AO91+AT91+AY91</f>
        <v>0</v>
      </c>
      <c r="AF91" s="2">
        <f t="shared" ref="AF91" si="199">AK91+AP91+AU91+AZ91</f>
        <v>0</v>
      </c>
      <c r="AG91" s="2">
        <f>AL91+AQ91+AV91+BA91</f>
        <v>0</v>
      </c>
      <c r="AH91" s="2">
        <f>AM91+AR91+AW91+BB91</f>
        <v>0</v>
      </c>
      <c r="AI91" s="2">
        <f t="shared" ref="AI91" si="200">AN91+AS91+AX91+BC91</f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</row>
    <row r="92" spans="1:60" ht="31.2" x14ac:dyDescent="0.3">
      <c r="A92" s="3" t="s">
        <v>151</v>
      </c>
      <c r="B92" s="44" t="s">
        <v>168</v>
      </c>
      <c r="C92" s="52" t="s">
        <v>169</v>
      </c>
      <c r="D92" s="91">
        <v>0.85</v>
      </c>
      <c r="E92" s="2">
        <f t="shared" ref="E92:E93" si="201">J92+O92+T92+Y92</f>
        <v>0</v>
      </c>
      <c r="F92" s="2">
        <f t="shared" ref="F92:F93" si="202">K92+P92+U92+Z92</f>
        <v>0</v>
      </c>
      <c r="G92" s="2">
        <f t="shared" ref="G92:G93" si="203">L92+Q92+V92+AA92</f>
        <v>0</v>
      </c>
      <c r="H92" s="2">
        <f t="shared" ref="H92:H93" si="204">M92+R92+W92+AB92</f>
        <v>0</v>
      </c>
      <c r="I92" s="2">
        <f t="shared" ref="I92:I93" si="205">N92+S92+X92+AC92</f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92">
        <v>0</v>
      </c>
      <c r="U92" s="9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0.70799999999999996</v>
      </c>
      <c r="AE92" s="2">
        <f t="shared" ref="AE92:AE93" si="206">AJ92+AO92+AT92+AY92</f>
        <v>0</v>
      </c>
      <c r="AF92" s="2">
        <f t="shared" ref="AF92:AF93" si="207">AK92+AP92+AU92+AZ92</f>
        <v>0</v>
      </c>
      <c r="AG92" s="2">
        <f t="shared" ref="AG92:AG93" si="208">AL92+AQ92+AV92+BA92</f>
        <v>0</v>
      </c>
      <c r="AH92" s="2">
        <f t="shared" ref="AH92:AH93" si="209">AM92+AR92+AW92+BB92</f>
        <v>0</v>
      </c>
      <c r="AI92" s="2">
        <f t="shared" ref="AI92:AI93" si="210">AN92+AS92+AX92+BC92</f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</row>
    <row r="93" spans="1:60" ht="31.2" x14ac:dyDescent="0.3">
      <c r="A93" s="3" t="s">
        <v>153</v>
      </c>
      <c r="B93" s="44" t="s">
        <v>170</v>
      </c>
      <c r="C93" s="52" t="s">
        <v>171</v>
      </c>
      <c r="D93" s="91">
        <v>3.81</v>
      </c>
      <c r="E93" s="2">
        <f t="shared" si="201"/>
        <v>0</v>
      </c>
      <c r="F93" s="2">
        <f t="shared" si="202"/>
        <v>0</v>
      </c>
      <c r="G93" s="2">
        <f t="shared" si="203"/>
        <v>0</v>
      </c>
      <c r="H93" s="2">
        <f t="shared" si="204"/>
        <v>0</v>
      </c>
      <c r="I93" s="2">
        <f t="shared" si="205"/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92">
        <v>0</v>
      </c>
      <c r="U93" s="9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3.17</v>
      </c>
      <c r="AE93" s="2">
        <f t="shared" si="206"/>
        <v>0</v>
      </c>
      <c r="AF93" s="2">
        <f t="shared" si="207"/>
        <v>0</v>
      </c>
      <c r="AG93" s="2">
        <f t="shared" si="208"/>
        <v>0</v>
      </c>
      <c r="AH93" s="2">
        <f t="shared" si="209"/>
        <v>0</v>
      </c>
      <c r="AI93" s="2">
        <f t="shared" si="210"/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</row>
    <row r="94" spans="1:60" x14ac:dyDescent="0.3">
      <c r="A94" s="3" t="s">
        <v>154</v>
      </c>
      <c r="B94" s="82" t="s">
        <v>179</v>
      </c>
      <c r="C94" s="52" t="s">
        <v>180</v>
      </c>
      <c r="D94" s="91">
        <v>5.34</v>
      </c>
      <c r="E94" s="2">
        <f t="shared" ref="E94:E98" si="211">J94+O94+T94+Y94</f>
        <v>0</v>
      </c>
      <c r="F94" s="2">
        <f t="shared" ref="F94:F98" si="212">K94+P94+U94+Z94</f>
        <v>0</v>
      </c>
      <c r="G94" s="2">
        <f t="shared" ref="G94:G98" si="213">L94+Q94+V94+AA94</f>
        <v>0</v>
      </c>
      <c r="H94" s="2">
        <f t="shared" ref="H94:H98" si="214">M94+R94+W94+AB94</f>
        <v>0</v>
      </c>
      <c r="I94" s="2">
        <f t="shared" ref="I94:I98" si="215">N94+S94+X94+AC94</f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92">
        <v>0</v>
      </c>
      <c r="U94" s="9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f t="shared" ref="AE94:AE106" si="216">AJ94+AO94+AT94+AY94</f>
        <v>0</v>
      </c>
      <c r="AF94" s="2">
        <f t="shared" ref="AF94:AF106" si="217">AK94+AP94+AU94+AZ94</f>
        <v>0</v>
      </c>
      <c r="AG94" s="2">
        <f t="shared" ref="AG94:AG106" si="218">AL94+AQ94+AV94+BA94</f>
        <v>0</v>
      </c>
      <c r="AH94" s="2">
        <f t="shared" ref="AH94:AH106" si="219">AM94+AR94+AW94+BB94</f>
        <v>0</v>
      </c>
      <c r="AI94" s="2">
        <f t="shared" ref="AI94:AI106" si="220">AN94+AS94+AX94+BC94</f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</row>
    <row r="95" spans="1:60" ht="46.8" x14ac:dyDescent="0.3">
      <c r="A95" s="3" t="s">
        <v>155</v>
      </c>
      <c r="B95" s="44" t="s">
        <v>244</v>
      </c>
      <c r="C95" s="57" t="s">
        <v>245</v>
      </c>
      <c r="D95" s="91">
        <v>3.02</v>
      </c>
      <c r="E95" s="2">
        <f t="shared" ref="E95" si="221">J95+O95+T95+Y95</f>
        <v>0</v>
      </c>
      <c r="F95" s="2">
        <f t="shared" ref="F95" si="222">K95+P95+U95+Z95</f>
        <v>0</v>
      </c>
      <c r="G95" s="2">
        <f t="shared" ref="G95" si="223">L95+Q95+V95+AA95</f>
        <v>0</v>
      </c>
      <c r="H95" s="2">
        <f t="shared" ref="H95" si="224">M95+R95+W95+AB95</f>
        <v>0</v>
      </c>
      <c r="I95" s="2">
        <f t="shared" ref="I95" si="225">N95+S95+X95+AC95</f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92">
        <v>0</v>
      </c>
      <c r="U95" s="9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2.52</v>
      </c>
      <c r="AE95" s="2">
        <f t="shared" ref="AE95" si="226">AJ95+AO95+AT95+AY95</f>
        <v>0</v>
      </c>
      <c r="AF95" s="2">
        <f t="shared" ref="AF95" si="227">AK95+AP95+AU95+AZ95</f>
        <v>0</v>
      </c>
      <c r="AG95" s="2">
        <f t="shared" ref="AG95" si="228">AL95+AQ95+AV95+BA95</f>
        <v>0</v>
      </c>
      <c r="AH95" s="2">
        <f t="shared" ref="AH95" si="229">AM95+AR95+AW95+BB95</f>
        <v>0</v>
      </c>
      <c r="AI95" s="2">
        <f t="shared" ref="AI95" si="230">AN95+AS95+AX95+BC95</f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</row>
    <row r="96" spans="1:60" ht="46.8" x14ac:dyDescent="0.3">
      <c r="A96" s="3" t="s">
        <v>156</v>
      </c>
      <c r="B96" s="44" t="s">
        <v>246</v>
      </c>
      <c r="C96" s="73" t="s">
        <v>247</v>
      </c>
      <c r="D96" s="91">
        <v>2.61</v>
      </c>
      <c r="E96" s="2">
        <f t="shared" si="211"/>
        <v>0</v>
      </c>
      <c r="F96" s="2">
        <f t="shared" si="212"/>
        <v>0</v>
      </c>
      <c r="G96" s="2">
        <f t="shared" si="213"/>
        <v>0</v>
      </c>
      <c r="H96" s="2">
        <f t="shared" si="214"/>
        <v>0</v>
      </c>
      <c r="I96" s="2">
        <f t="shared" si="215"/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92">
        <v>0</v>
      </c>
      <c r="U96" s="9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2.1729166666666666</v>
      </c>
      <c r="AE96" s="2">
        <f t="shared" si="216"/>
        <v>0</v>
      </c>
      <c r="AF96" s="2">
        <f t="shared" si="217"/>
        <v>0</v>
      </c>
      <c r="AG96" s="2">
        <f t="shared" si="218"/>
        <v>0</v>
      </c>
      <c r="AH96" s="2">
        <f t="shared" si="219"/>
        <v>0</v>
      </c>
      <c r="AI96" s="2">
        <f t="shared" si="220"/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</row>
    <row r="97" spans="1:55" ht="31.2" x14ac:dyDescent="0.3">
      <c r="A97" s="3" t="s">
        <v>157</v>
      </c>
      <c r="B97" s="44" t="s">
        <v>248</v>
      </c>
      <c r="C97" s="3" t="s">
        <v>249</v>
      </c>
      <c r="D97" s="91">
        <v>1.6</v>
      </c>
      <c r="E97" s="2">
        <f t="shared" si="211"/>
        <v>0</v>
      </c>
      <c r="F97" s="2">
        <f t="shared" si="212"/>
        <v>0</v>
      </c>
      <c r="G97" s="2">
        <f t="shared" si="213"/>
        <v>0</v>
      </c>
      <c r="H97" s="2">
        <f t="shared" si="214"/>
        <v>0</v>
      </c>
      <c r="I97" s="2">
        <f t="shared" si="215"/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92">
        <v>0</v>
      </c>
      <c r="U97" s="9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1.333</v>
      </c>
      <c r="AE97" s="2">
        <f t="shared" si="216"/>
        <v>0</v>
      </c>
      <c r="AF97" s="2">
        <f t="shared" si="217"/>
        <v>0</v>
      </c>
      <c r="AG97" s="2">
        <f t="shared" si="218"/>
        <v>0</v>
      </c>
      <c r="AH97" s="2">
        <f t="shared" si="219"/>
        <v>0</v>
      </c>
      <c r="AI97" s="2">
        <f t="shared" si="220"/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</row>
    <row r="98" spans="1:55" ht="78" x14ac:dyDescent="0.3">
      <c r="A98" s="3" t="s">
        <v>254</v>
      </c>
      <c r="B98" s="41" t="s">
        <v>376</v>
      </c>
      <c r="C98" s="52" t="s">
        <v>335</v>
      </c>
      <c r="D98" s="2" t="s">
        <v>124</v>
      </c>
      <c r="E98" s="2">
        <f t="shared" si="211"/>
        <v>1</v>
      </c>
      <c r="F98" s="2">
        <f t="shared" si="212"/>
        <v>0</v>
      </c>
      <c r="G98" s="2">
        <f t="shared" si="213"/>
        <v>1</v>
      </c>
      <c r="H98" s="2">
        <f t="shared" si="214"/>
        <v>0</v>
      </c>
      <c r="I98" s="2">
        <f t="shared" si="215"/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f>SUM(U98:X98)</f>
        <v>1</v>
      </c>
      <c r="U98" s="2">
        <v>0</v>
      </c>
      <c r="V98" s="2">
        <v>1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 t="s">
        <v>124</v>
      </c>
      <c r="AE98" s="2">
        <f t="shared" si="216"/>
        <v>0</v>
      </c>
      <c r="AF98" s="2">
        <f t="shared" si="217"/>
        <v>0</v>
      </c>
      <c r="AG98" s="2">
        <f t="shared" si="218"/>
        <v>0</v>
      </c>
      <c r="AH98" s="2">
        <f t="shared" si="219"/>
        <v>0</v>
      </c>
      <c r="AI98" s="2">
        <f t="shared" si="220"/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</row>
    <row r="99" spans="1:55" ht="46.8" x14ac:dyDescent="0.3">
      <c r="A99" s="3" t="s">
        <v>257</v>
      </c>
      <c r="B99" s="44" t="s">
        <v>346</v>
      </c>
      <c r="C99" s="73" t="s">
        <v>347</v>
      </c>
      <c r="D99" s="53" t="s">
        <v>124</v>
      </c>
      <c r="E99" s="2">
        <f t="shared" ref="E99:E106" si="231">J99+O99+T99+Y99</f>
        <v>0.31599999599999995</v>
      </c>
      <c r="F99" s="2">
        <f t="shared" ref="F99:F106" si="232">K99+P99+U99+Z99</f>
        <v>0</v>
      </c>
      <c r="G99" s="2">
        <f t="shared" ref="G99:G106" si="233">L99+Q99+V99+AA99</f>
        <v>0.31599999599999995</v>
      </c>
      <c r="H99" s="2">
        <f t="shared" ref="H99:H106" si="234">M99+R99+W99+AB99</f>
        <v>0</v>
      </c>
      <c r="I99" s="2">
        <f t="shared" ref="I99:I106" si="235">N99+S99+X99+AC99</f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92">
        <f>SUM(U99:X99)</f>
        <v>0.31599999599999995</v>
      </c>
      <c r="U99" s="92">
        <v>0</v>
      </c>
      <c r="V99" s="2">
        <f>0.26333333*1.2</f>
        <v>0.31599999599999995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 t="s">
        <v>124</v>
      </c>
      <c r="AE99" s="2">
        <f t="shared" si="216"/>
        <v>0.37819931000000001</v>
      </c>
      <c r="AF99" s="2">
        <f t="shared" si="217"/>
        <v>0</v>
      </c>
      <c r="AG99" s="2">
        <f t="shared" si="218"/>
        <v>0.37819931000000001</v>
      </c>
      <c r="AH99" s="2">
        <f t="shared" si="219"/>
        <v>0</v>
      </c>
      <c r="AI99" s="2">
        <f t="shared" si="220"/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f>SUM(AU99:AX99)</f>
        <v>0.37819931000000001</v>
      </c>
      <c r="AU99" s="2">
        <v>0</v>
      </c>
      <c r="AV99" s="2">
        <v>0.37819931000000001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</row>
    <row r="100" spans="1:55" ht="72" x14ac:dyDescent="0.3">
      <c r="A100" s="3" t="s">
        <v>260</v>
      </c>
      <c r="B100" s="93" t="s">
        <v>348</v>
      </c>
      <c r="C100" s="52" t="s">
        <v>349</v>
      </c>
      <c r="D100" s="53" t="s">
        <v>124</v>
      </c>
      <c r="E100" s="2">
        <f t="shared" si="231"/>
        <v>0.500000004</v>
      </c>
      <c r="F100" s="2">
        <f t="shared" si="232"/>
        <v>0</v>
      </c>
      <c r="G100" s="2">
        <f t="shared" si="233"/>
        <v>0</v>
      </c>
      <c r="H100" s="2">
        <f t="shared" si="234"/>
        <v>0.500000004</v>
      </c>
      <c r="I100" s="2">
        <f t="shared" si="235"/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92">
        <f t="shared" ref="T100:T118" si="236">SUM(U100:X100)</f>
        <v>0.500000004</v>
      </c>
      <c r="U100" s="92">
        <v>0</v>
      </c>
      <c r="V100" s="2">
        <v>0</v>
      </c>
      <c r="W100" s="2">
        <f>0.41666667*1.2</f>
        <v>0.500000004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 t="s">
        <v>124</v>
      </c>
      <c r="AE100" s="2">
        <f t="shared" si="216"/>
        <v>0</v>
      </c>
      <c r="AF100" s="2">
        <f t="shared" si="217"/>
        <v>0</v>
      </c>
      <c r="AG100" s="2">
        <f t="shared" si="218"/>
        <v>0</v>
      </c>
      <c r="AH100" s="2">
        <f t="shared" si="219"/>
        <v>0</v>
      </c>
      <c r="AI100" s="2">
        <f t="shared" si="220"/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f t="shared" ref="AT100:AT118" si="237">SUM(AU100:AX100)</f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</row>
    <row r="101" spans="1:55" ht="46.8" x14ac:dyDescent="0.3">
      <c r="A101" s="3" t="s">
        <v>263</v>
      </c>
      <c r="B101" s="41" t="s">
        <v>350</v>
      </c>
      <c r="C101" s="52" t="s">
        <v>351</v>
      </c>
      <c r="D101" s="53" t="s">
        <v>124</v>
      </c>
      <c r="E101" s="2">
        <f t="shared" si="231"/>
        <v>1.2209246760000001</v>
      </c>
      <c r="F101" s="2">
        <f t="shared" si="232"/>
        <v>0</v>
      </c>
      <c r="G101" s="2">
        <f t="shared" si="233"/>
        <v>1.2209246760000001</v>
      </c>
      <c r="H101" s="2">
        <f t="shared" si="234"/>
        <v>0</v>
      </c>
      <c r="I101" s="2">
        <f t="shared" si="235"/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92">
        <f t="shared" si="236"/>
        <v>1.2209246760000001</v>
      </c>
      <c r="U101" s="92">
        <v>0</v>
      </c>
      <c r="V101" s="2">
        <f>1.01743723*1.2</f>
        <v>1.2209246760000001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 t="s">
        <v>124</v>
      </c>
      <c r="AE101" s="2">
        <f t="shared" si="216"/>
        <v>1.0174372300000001</v>
      </c>
      <c r="AF101" s="2">
        <f t="shared" si="217"/>
        <v>0</v>
      </c>
      <c r="AG101" s="2">
        <f t="shared" si="218"/>
        <v>1.0174372300000001</v>
      </c>
      <c r="AH101" s="2">
        <f t="shared" si="219"/>
        <v>0</v>
      </c>
      <c r="AI101" s="2">
        <f t="shared" si="220"/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f t="shared" si="237"/>
        <v>1.0174372300000001</v>
      </c>
      <c r="AU101" s="2">
        <v>0</v>
      </c>
      <c r="AV101" s="2">
        <v>1.0174372300000001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</row>
    <row r="102" spans="1:55" ht="46.8" x14ac:dyDescent="0.3">
      <c r="A102" s="3" t="s">
        <v>266</v>
      </c>
      <c r="B102" s="41" t="s">
        <v>352</v>
      </c>
      <c r="C102" s="52" t="s">
        <v>353</v>
      </c>
      <c r="D102" s="53" t="s">
        <v>124</v>
      </c>
      <c r="E102" s="2">
        <f t="shared" si="231"/>
        <v>0.45458167199999999</v>
      </c>
      <c r="F102" s="2">
        <f t="shared" si="232"/>
        <v>0.100545312</v>
      </c>
      <c r="G102" s="2">
        <f t="shared" si="233"/>
        <v>0.35403635999999999</v>
      </c>
      <c r="H102" s="2">
        <f t="shared" si="234"/>
        <v>0</v>
      </c>
      <c r="I102" s="2">
        <f t="shared" si="235"/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92">
        <f t="shared" si="236"/>
        <v>0.45458167199999999</v>
      </c>
      <c r="U102" s="92">
        <f>0.08378776*1.2</f>
        <v>0.100545312</v>
      </c>
      <c r="V102" s="2">
        <f>0.2950303*1.2</f>
        <v>0.35403635999999999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 t="s">
        <v>124</v>
      </c>
      <c r="AE102" s="2">
        <f t="shared" si="216"/>
        <v>0</v>
      </c>
      <c r="AF102" s="2">
        <f t="shared" si="217"/>
        <v>0</v>
      </c>
      <c r="AG102" s="2">
        <f t="shared" si="218"/>
        <v>0</v>
      </c>
      <c r="AH102" s="2">
        <f t="shared" si="219"/>
        <v>0</v>
      </c>
      <c r="AI102" s="2">
        <f t="shared" si="220"/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f t="shared" si="237"/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</row>
    <row r="103" spans="1:55" ht="46.8" x14ac:dyDescent="0.3">
      <c r="A103" s="3" t="s">
        <v>269</v>
      </c>
      <c r="B103" s="41" t="s">
        <v>354</v>
      </c>
      <c r="C103" s="52" t="s">
        <v>355</v>
      </c>
      <c r="D103" s="53" t="s">
        <v>124</v>
      </c>
      <c r="E103" s="2">
        <f t="shared" si="231"/>
        <v>0.54568640400000001</v>
      </c>
      <c r="F103" s="2">
        <f t="shared" si="232"/>
        <v>0.10566439200000001</v>
      </c>
      <c r="G103" s="2">
        <f t="shared" si="233"/>
        <v>0.44002201199999996</v>
      </c>
      <c r="H103" s="2">
        <f t="shared" si="234"/>
        <v>0</v>
      </c>
      <c r="I103" s="2">
        <f t="shared" si="235"/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92">
        <f t="shared" si="236"/>
        <v>0.54568640400000001</v>
      </c>
      <c r="U103" s="92">
        <f>0.08805366*1.2</f>
        <v>0.10566439200000001</v>
      </c>
      <c r="V103" s="2">
        <f>0.36668501*1.2</f>
        <v>0.44002201199999996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 t="s">
        <v>124</v>
      </c>
      <c r="AE103" s="2">
        <f t="shared" si="216"/>
        <v>0.38029078999999999</v>
      </c>
      <c r="AF103" s="2">
        <f t="shared" si="217"/>
        <v>8.3787760000000003E-2</v>
      </c>
      <c r="AG103" s="2">
        <f t="shared" si="218"/>
        <v>0.29650303</v>
      </c>
      <c r="AH103" s="2">
        <f t="shared" si="219"/>
        <v>0</v>
      </c>
      <c r="AI103" s="2">
        <f t="shared" si="220"/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f t="shared" si="237"/>
        <v>0.38029078999999999</v>
      </c>
      <c r="AU103" s="2">
        <v>8.3787760000000003E-2</v>
      </c>
      <c r="AV103" s="2">
        <v>0.29650303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</row>
    <row r="104" spans="1:55" ht="46.8" x14ac:dyDescent="0.3">
      <c r="A104" s="3" t="s">
        <v>317</v>
      </c>
      <c r="B104" s="41" t="s">
        <v>356</v>
      </c>
      <c r="C104" s="52" t="s">
        <v>357</v>
      </c>
      <c r="D104" s="53" t="s">
        <v>124</v>
      </c>
      <c r="E104" s="2">
        <f t="shared" si="231"/>
        <v>0.34583180399999996</v>
      </c>
      <c r="F104" s="2">
        <f t="shared" si="232"/>
        <v>0.34583180399999996</v>
      </c>
      <c r="G104" s="2">
        <f t="shared" si="233"/>
        <v>0</v>
      </c>
      <c r="H104" s="2">
        <f t="shared" si="234"/>
        <v>0</v>
      </c>
      <c r="I104" s="2">
        <f t="shared" si="235"/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92">
        <f t="shared" si="236"/>
        <v>0.34583180399999996</v>
      </c>
      <c r="U104" s="92">
        <f>0.28819317*1.2</f>
        <v>0.34583180399999996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 t="s">
        <v>124</v>
      </c>
      <c r="AE104" s="2">
        <f t="shared" si="216"/>
        <v>0.45473867000000001</v>
      </c>
      <c r="AF104" s="2">
        <f t="shared" si="217"/>
        <v>8.8053660000000006E-2</v>
      </c>
      <c r="AG104" s="2">
        <f t="shared" si="218"/>
        <v>0.36668500999999998</v>
      </c>
      <c r="AH104" s="2">
        <f t="shared" si="219"/>
        <v>0</v>
      </c>
      <c r="AI104" s="2">
        <f t="shared" si="220"/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f t="shared" si="237"/>
        <v>0.45473867000000001</v>
      </c>
      <c r="AU104" s="2">
        <v>8.8053660000000006E-2</v>
      </c>
      <c r="AV104" s="2">
        <v>0.36668500999999998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</row>
    <row r="105" spans="1:55" ht="112.8" customHeight="1" x14ac:dyDescent="0.3">
      <c r="A105" s="3" t="s">
        <v>318</v>
      </c>
      <c r="B105" s="41" t="s">
        <v>375</v>
      </c>
      <c r="C105" s="52" t="s">
        <v>358</v>
      </c>
      <c r="D105" s="53" t="s">
        <v>124</v>
      </c>
      <c r="E105" s="2">
        <f t="shared" si="231"/>
        <v>2.25</v>
      </c>
      <c r="F105" s="2">
        <f t="shared" si="232"/>
        <v>0</v>
      </c>
      <c r="G105" s="2">
        <f t="shared" si="233"/>
        <v>0</v>
      </c>
      <c r="H105" s="2">
        <f t="shared" si="234"/>
        <v>2.25</v>
      </c>
      <c r="I105" s="2">
        <f t="shared" si="235"/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92">
        <f t="shared" si="236"/>
        <v>2.25</v>
      </c>
      <c r="U105" s="92">
        <v>0</v>
      </c>
      <c r="V105" s="2">
        <v>0</v>
      </c>
      <c r="W105" s="2">
        <f>1.875*1.2</f>
        <v>2.25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 t="s">
        <v>124</v>
      </c>
      <c r="AE105" s="2">
        <f t="shared" si="216"/>
        <v>0.28819317</v>
      </c>
      <c r="AF105" s="2">
        <f t="shared" si="217"/>
        <v>0.28819317</v>
      </c>
      <c r="AG105" s="2">
        <f t="shared" si="218"/>
        <v>0</v>
      </c>
      <c r="AH105" s="2">
        <f t="shared" si="219"/>
        <v>0</v>
      </c>
      <c r="AI105" s="2">
        <f t="shared" si="220"/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f t="shared" si="237"/>
        <v>0.28819317</v>
      </c>
      <c r="AU105" s="2">
        <v>0.28819317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</row>
    <row r="106" spans="1:55" ht="78" x14ac:dyDescent="0.3">
      <c r="A106" s="3" t="s">
        <v>319</v>
      </c>
      <c r="B106" s="40" t="s">
        <v>359</v>
      </c>
      <c r="C106" s="94" t="s">
        <v>360</v>
      </c>
      <c r="D106" s="53" t="s">
        <v>124</v>
      </c>
      <c r="E106" s="2">
        <f t="shared" si="231"/>
        <v>3.8880836639999998</v>
      </c>
      <c r="F106" s="2">
        <f t="shared" si="232"/>
        <v>0</v>
      </c>
      <c r="G106" s="2">
        <f t="shared" si="233"/>
        <v>3.8880836639999998</v>
      </c>
      <c r="H106" s="2">
        <f t="shared" si="234"/>
        <v>0</v>
      </c>
      <c r="I106" s="2">
        <f t="shared" si="235"/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92">
        <f t="shared" si="236"/>
        <v>3.8880836639999998</v>
      </c>
      <c r="U106" s="92">
        <v>0</v>
      </c>
      <c r="V106" s="2">
        <f>3.24006972*1.2</f>
        <v>3.8880836639999998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 t="s">
        <v>124</v>
      </c>
      <c r="AE106" s="2">
        <f t="shared" si="216"/>
        <v>3.2400697200000002</v>
      </c>
      <c r="AF106" s="2">
        <f t="shared" si="217"/>
        <v>3.2400697200000002</v>
      </c>
      <c r="AG106" s="2">
        <f t="shared" si="218"/>
        <v>0</v>
      </c>
      <c r="AH106" s="2">
        <f t="shared" si="219"/>
        <v>0</v>
      </c>
      <c r="AI106" s="2">
        <f t="shared" si="220"/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f t="shared" si="237"/>
        <v>3.2400697200000002</v>
      </c>
      <c r="AU106" s="2">
        <v>3.2400697200000002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</row>
    <row r="107" spans="1:55" x14ac:dyDescent="0.3">
      <c r="A107" s="3" t="s">
        <v>320</v>
      </c>
      <c r="B107" s="44" t="s">
        <v>305</v>
      </c>
      <c r="C107" s="73" t="s">
        <v>306</v>
      </c>
      <c r="D107" s="53" t="s">
        <v>124</v>
      </c>
      <c r="E107" s="2">
        <f t="shared" ref="E107:E112" si="238">J107+O107+T107+Y107</f>
        <v>4.3199824680000001</v>
      </c>
      <c r="F107" s="2">
        <f t="shared" ref="F107:F112" si="239">K107+P107+U107+Z107</f>
        <v>0</v>
      </c>
      <c r="G107" s="2">
        <f t="shared" ref="G107:G112" si="240">L107+Q107+V107+AA107</f>
        <v>4.3199824680000001</v>
      </c>
      <c r="H107" s="2">
        <f t="shared" ref="H107:H112" si="241">M107+R107+W107+AB107</f>
        <v>0</v>
      </c>
      <c r="I107" s="2">
        <f t="shared" ref="I107:I112" si="242">N107+S107+X107+AC107</f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f>SUM(P107:S107)</f>
        <v>4.3199824680000001</v>
      </c>
      <c r="P107" s="2">
        <v>0</v>
      </c>
      <c r="Q107" s="2">
        <v>4.3199824680000001</v>
      </c>
      <c r="R107" s="2">
        <v>0</v>
      </c>
      <c r="S107" s="2">
        <v>0</v>
      </c>
      <c r="T107" s="92">
        <f t="shared" si="236"/>
        <v>0</v>
      </c>
      <c r="U107" s="9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 t="s">
        <v>124</v>
      </c>
      <c r="AE107" s="2">
        <f t="shared" ref="AE107:AE112" si="243">AJ107+AO107+AT107+AY107</f>
        <v>0</v>
      </c>
      <c r="AF107" s="2">
        <f t="shared" ref="AF107:AF112" si="244">AK107+AP107+AU107+AZ107</f>
        <v>0</v>
      </c>
      <c r="AG107" s="2">
        <f t="shared" ref="AG107:AG112" si="245">AL107+AQ107+AV107+BA107</f>
        <v>0</v>
      </c>
      <c r="AH107" s="2">
        <f t="shared" ref="AH107:AH112" si="246">AM107+AR107+AW107+BB107</f>
        <v>0</v>
      </c>
      <c r="AI107" s="2">
        <f t="shared" ref="AI107:AI112" si="247">AN107+AS107+AX107+BC107</f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f t="shared" si="237"/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</row>
    <row r="108" spans="1:55" ht="46.8" x14ac:dyDescent="0.3">
      <c r="A108" s="3" t="s">
        <v>321</v>
      </c>
      <c r="B108" s="44" t="s">
        <v>307</v>
      </c>
      <c r="C108" s="73" t="s">
        <v>308</v>
      </c>
      <c r="D108" s="53" t="s">
        <v>124</v>
      </c>
      <c r="E108" s="2">
        <f t="shared" si="238"/>
        <v>3.377514744</v>
      </c>
      <c r="F108" s="2">
        <f t="shared" si="239"/>
        <v>2.8775147400000001</v>
      </c>
      <c r="G108" s="2">
        <f t="shared" si="240"/>
        <v>0.500000004</v>
      </c>
      <c r="H108" s="2">
        <f t="shared" si="241"/>
        <v>0</v>
      </c>
      <c r="I108" s="2">
        <f t="shared" si="242"/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f>SUM(P108:S108)</f>
        <v>2.8775147400000001</v>
      </c>
      <c r="P108" s="2">
        <v>2.8775147400000001</v>
      </c>
      <c r="Q108" s="2">
        <v>0</v>
      </c>
      <c r="R108" s="2">
        <v>0</v>
      </c>
      <c r="S108" s="2">
        <v>0</v>
      </c>
      <c r="T108" s="92">
        <f t="shared" si="236"/>
        <v>0.500000004</v>
      </c>
      <c r="U108" s="92">
        <v>0</v>
      </c>
      <c r="V108" s="2">
        <f>0.41666667*1.2</f>
        <v>0.500000004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 t="s">
        <v>124</v>
      </c>
      <c r="AE108" s="2">
        <f t="shared" si="243"/>
        <v>0</v>
      </c>
      <c r="AF108" s="2">
        <f t="shared" si="244"/>
        <v>0</v>
      </c>
      <c r="AG108" s="2">
        <f t="shared" si="245"/>
        <v>0</v>
      </c>
      <c r="AH108" s="2">
        <f t="shared" si="246"/>
        <v>0</v>
      </c>
      <c r="AI108" s="2">
        <f t="shared" si="247"/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f t="shared" si="237"/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</row>
    <row r="109" spans="1:55" ht="62.4" x14ac:dyDescent="0.3">
      <c r="A109" s="3" t="s">
        <v>322</v>
      </c>
      <c r="B109" s="54" t="s">
        <v>309</v>
      </c>
      <c r="C109" s="55" t="s">
        <v>310</v>
      </c>
      <c r="D109" s="53" t="s">
        <v>124</v>
      </c>
      <c r="E109" s="2">
        <f t="shared" si="238"/>
        <v>2.9497293759999996</v>
      </c>
      <c r="F109" s="2">
        <f t="shared" si="239"/>
        <v>0.53245587999999999</v>
      </c>
      <c r="G109" s="2">
        <f t="shared" si="240"/>
        <v>2.417273496</v>
      </c>
      <c r="H109" s="2">
        <f t="shared" si="241"/>
        <v>0</v>
      </c>
      <c r="I109" s="2">
        <f t="shared" si="242"/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f>SUM(P109:S109)</f>
        <v>0.7244456680000001</v>
      </c>
      <c r="P109" s="2">
        <v>3.2464E-2</v>
      </c>
      <c r="Q109" s="2">
        <v>0.69198166800000005</v>
      </c>
      <c r="R109" s="2">
        <v>0</v>
      </c>
      <c r="S109" s="2">
        <v>0</v>
      </c>
      <c r="T109" s="92">
        <f t="shared" si="236"/>
        <v>2.2252837079999996</v>
      </c>
      <c r="U109" s="92">
        <f>0.4166599*1.2</f>
        <v>0.49999188</v>
      </c>
      <c r="V109" s="2">
        <f>1.43774319*1.2</f>
        <v>1.7252918279999998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 t="s">
        <v>124</v>
      </c>
      <c r="AE109" s="2">
        <f t="shared" si="243"/>
        <v>2.4581078199999999</v>
      </c>
      <c r="AF109" s="2">
        <f t="shared" si="244"/>
        <v>0.44371324000000001</v>
      </c>
      <c r="AG109" s="2">
        <f t="shared" si="245"/>
        <v>2.0143945799999998</v>
      </c>
      <c r="AH109" s="2">
        <f t="shared" si="246"/>
        <v>0</v>
      </c>
      <c r="AI109" s="2">
        <f t="shared" si="247"/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f>SUM(AP109:AS109)</f>
        <v>0.60370473000000002</v>
      </c>
      <c r="AP109" s="2">
        <v>2.7053339999999999E-2</v>
      </c>
      <c r="AQ109" s="2">
        <v>0.57665138999999999</v>
      </c>
      <c r="AR109" s="2">
        <v>0</v>
      </c>
      <c r="AS109" s="2">
        <v>0</v>
      </c>
      <c r="AT109" s="2">
        <f t="shared" si="237"/>
        <v>1.8544030899999999</v>
      </c>
      <c r="AU109" s="2">
        <v>0.41665990000000003</v>
      </c>
      <c r="AV109" s="2">
        <v>1.4377431899999999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</row>
    <row r="110" spans="1:55" ht="90" x14ac:dyDescent="0.3">
      <c r="A110" s="3" t="s">
        <v>361</v>
      </c>
      <c r="B110" s="93" t="s">
        <v>311</v>
      </c>
      <c r="C110" s="3" t="s">
        <v>312</v>
      </c>
      <c r="D110" s="53" t="s">
        <v>124</v>
      </c>
      <c r="E110" s="2">
        <f t="shared" si="238"/>
        <v>0.166522804</v>
      </c>
      <c r="F110" s="2">
        <f t="shared" si="239"/>
        <v>0.01</v>
      </c>
      <c r="G110" s="2">
        <f t="shared" si="240"/>
        <v>0.15652280399999999</v>
      </c>
      <c r="H110" s="2">
        <f t="shared" si="241"/>
        <v>0</v>
      </c>
      <c r="I110" s="2">
        <f t="shared" si="242"/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f>SUM(P110:S110)</f>
        <v>0.166522804</v>
      </c>
      <c r="P110" s="2">
        <v>0.01</v>
      </c>
      <c r="Q110" s="2">
        <v>0.15652280399999999</v>
      </c>
      <c r="R110" s="2">
        <v>0</v>
      </c>
      <c r="S110" s="2">
        <v>0</v>
      </c>
      <c r="T110" s="92">
        <f t="shared" si="236"/>
        <v>0</v>
      </c>
      <c r="U110" s="9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 t="s">
        <v>124</v>
      </c>
      <c r="AE110" s="2">
        <f t="shared" si="243"/>
        <v>0.13881952</v>
      </c>
      <c r="AF110" s="2">
        <f t="shared" si="244"/>
        <v>8.38385E-3</v>
      </c>
      <c r="AG110" s="2">
        <f t="shared" si="245"/>
        <v>0.13043567</v>
      </c>
      <c r="AH110" s="2">
        <f t="shared" si="246"/>
        <v>0</v>
      </c>
      <c r="AI110" s="2">
        <f t="shared" si="247"/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f>SUM(AP110:AS110)</f>
        <v>0.13881952</v>
      </c>
      <c r="AP110" s="2">
        <v>8.38385E-3</v>
      </c>
      <c r="AQ110" s="2">
        <v>0.13043567</v>
      </c>
      <c r="AR110" s="2">
        <v>0</v>
      </c>
      <c r="AS110" s="2">
        <v>0</v>
      </c>
      <c r="AT110" s="2">
        <f t="shared" si="237"/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</row>
    <row r="111" spans="1:55" ht="62.4" x14ac:dyDescent="0.3">
      <c r="A111" s="3" t="s">
        <v>362</v>
      </c>
      <c r="B111" s="41" t="s">
        <v>313</v>
      </c>
      <c r="C111" s="52" t="s">
        <v>314</v>
      </c>
      <c r="D111" s="53" t="s">
        <v>124</v>
      </c>
      <c r="E111" s="2">
        <f t="shared" si="238"/>
        <v>2.6087309639999998</v>
      </c>
      <c r="F111" s="2">
        <f t="shared" si="239"/>
        <v>0.19423331999999999</v>
      </c>
      <c r="G111" s="2">
        <f t="shared" si="240"/>
        <v>2.4144976439999999</v>
      </c>
      <c r="H111" s="2">
        <f t="shared" si="241"/>
        <v>0</v>
      </c>
      <c r="I111" s="2">
        <f t="shared" si="242"/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f t="shared" ref="O111:O112" si="248">SUM(P111:S111)</f>
        <v>2.6087309639999998</v>
      </c>
      <c r="P111" s="2">
        <v>0.19423331999999999</v>
      </c>
      <c r="Q111" s="2">
        <v>2.4144976439999999</v>
      </c>
      <c r="R111" s="2">
        <v>0</v>
      </c>
      <c r="S111" s="2">
        <v>0</v>
      </c>
      <c r="T111" s="92">
        <f t="shared" si="236"/>
        <v>0</v>
      </c>
      <c r="U111" s="9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 t="s">
        <v>124</v>
      </c>
      <c r="AE111" s="2">
        <f t="shared" si="243"/>
        <v>2.1739424700000001</v>
      </c>
      <c r="AF111" s="2">
        <f t="shared" si="244"/>
        <v>0.16186110000000001</v>
      </c>
      <c r="AG111" s="2">
        <f t="shared" si="245"/>
        <v>2.0120813700000002</v>
      </c>
      <c r="AH111" s="2">
        <f t="shared" si="246"/>
        <v>0</v>
      </c>
      <c r="AI111" s="2">
        <f t="shared" si="247"/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f t="shared" ref="AO111:AO112" si="249">SUM(AP111:AS111)</f>
        <v>2.1739424700000001</v>
      </c>
      <c r="AP111" s="2">
        <v>0.16186110000000001</v>
      </c>
      <c r="AQ111" s="2">
        <v>2.0120813700000002</v>
      </c>
      <c r="AR111" s="2">
        <v>0</v>
      </c>
      <c r="AS111" s="2">
        <v>0</v>
      </c>
      <c r="AT111" s="2">
        <f t="shared" si="237"/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</row>
    <row r="112" spans="1:55" ht="46.8" x14ac:dyDescent="0.3">
      <c r="A112" s="3" t="s">
        <v>363</v>
      </c>
      <c r="B112" s="41" t="s">
        <v>315</v>
      </c>
      <c r="C112" s="3" t="s">
        <v>316</v>
      </c>
      <c r="D112" s="53" t="s">
        <v>124</v>
      </c>
      <c r="E112" s="2">
        <f t="shared" si="238"/>
        <v>0.176539048</v>
      </c>
      <c r="F112" s="2">
        <f t="shared" si="239"/>
        <v>3.2464E-2</v>
      </c>
      <c r="G112" s="2">
        <f t="shared" si="240"/>
        <v>0.14407504800000001</v>
      </c>
      <c r="H112" s="2">
        <f t="shared" si="241"/>
        <v>0</v>
      </c>
      <c r="I112" s="2">
        <f t="shared" si="242"/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f t="shared" si="248"/>
        <v>0.176539048</v>
      </c>
      <c r="P112" s="2">
        <v>3.2464E-2</v>
      </c>
      <c r="Q112" s="2">
        <v>0.14407504800000001</v>
      </c>
      <c r="R112" s="2">
        <v>0</v>
      </c>
      <c r="S112" s="2">
        <v>0</v>
      </c>
      <c r="T112" s="92">
        <f t="shared" si="236"/>
        <v>0</v>
      </c>
      <c r="U112" s="9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 t="s">
        <v>124</v>
      </c>
      <c r="AE112" s="2">
        <f t="shared" si="243"/>
        <v>0.14711588</v>
      </c>
      <c r="AF112" s="2">
        <f t="shared" si="244"/>
        <v>2.7053339999999999E-2</v>
      </c>
      <c r="AG112" s="2">
        <f t="shared" si="245"/>
        <v>0.12006254</v>
      </c>
      <c r="AH112" s="2">
        <f t="shared" si="246"/>
        <v>0</v>
      </c>
      <c r="AI112" s="2">
        <f t="shared" si="247"/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f t="shared" si="249"/>
        <v>0.14711588</v>
      </c>
      <c r="AP112" s="2">
        <v>2.7053339999999999E-2</v>
      </c>
      <c r="AQ112" s="2">
        <v>0.12006254</v>
      </c>
      <c r="AR112" s="2">
        <v>0</v>
      </c>
      <c r="AS112" s="2">
        <v>0</v>
      </c>
      <c r="AT112" s="2">
        <f t="shared" si="237"/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</row>
    <row r="113" spans="1:55" ht="46.8" x14ac:dyDescent="0.3">
      <c r="A113" s="3" t="s">
        <v>364</v>
      </c>
      <c r="B113" s="41" t="s">
        <v>255</v>
      </c>
      <c r="C113" s="55" t="s">
        <v>256</v>
      </c>
      <c r="D113" s="2" t="s">
        <v>124</v>
      </c>
      <c r="E113" s="2">
        <f t="shared" ref="E113:E118" si="250">J113+O113+T113+Y113</f>
        <v>2.075899996</v>
      </c>
      <c r="F113" s="2">
        <f t="shared" ref="F113:F118" si="251">K113+P113+U113+Z113</f>
        <v>0.26</v>
      </c>
      <c r="G113" s="2">
        <f t="shared" ref="G113:G118" si="252">L113+Q113+V113+AA113</f>
        <v>1.815899996</v>
      </c>
      <c r="H113" s="2">
        <f t="shared" ref="H113:H118" si="253">M113+R113+W113+AB113</f>
        <v>0</v>
      </c>
      <c r="I113" s="2">
        <f t="shared" ref="I113:I118" si="254">N113+S113+X113+AC113</f>
        <v>0</v>
      </c>
      <c r="J113" s="2">
        <f>SUM(K113:N113)</f>
        <v>0.51166</v>
      </c>
      <c r="K113" s="2">
        <v>0.26</v>
      </c>
      <c r="L113" s="2">
        <v>0.25165999999999999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92">
        <f t="shared" si="236"/>
        <v>1.564239996</v>
      </c>
      <c r="U113" s="92">
        <v>0</v>
      </c>
      <c r="V113" s="2">
        <f>1.30353333*1.2</f>
        <v>1.564239996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 t="s">
        <v>124</v>
      </c>
      <c r="AE113" s="2">
        <f t="shared" ref="AE113:AE118" si="255">AJ113+AO113+AT113+AY113</f>
        <v>2.8337960500000001</v>
      </c>
      <c r="AF113" s="2">
        <f t="shared" ref="AF113:AF118" si="256">AK113+AP113+AU113+AZ113</f>
        <v>4.8908159999999999E-2</v>
      </c>
      <c r="AG113" s="2">
        <f t="shared" ref="AG113:AG118" si="257">AL113+AQ113+AV113+BA113</f>
        <v>2.7848878900000003</v>
      </c>
      <c r="AH113" s="2">
        <f t="shared" ref="AH113:AH118" si="258">AM113+AR113+AW113+BB113</f>
        <v>0</v>
      </c>
      <c r="AI113" s="2">
        <f t="shared" ref="AI113:AI118" si="259">AN113+AS113+AX113+BC113</f>
        <v>0</v>
      </c>
      <c r="AJ113" s="2">
        <f>SUM(AK113:AN113)</f>
        <v>0.33173392999999995</v>
      </c>
      <c r="AK113" s="2">
        <v>4.8908159999999999E-2</v>
      </c>
      <c r="AL113" s="2">
        <v>0.28282576999999998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f t="shared" si="237"/>
        <v>2.5020621200000002</v>
      </c>
      <c r="AU113" s="2">
        <v>0</v>
      </c>
      <c r="AV113" s="2">
        <v>2.5020621200000002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</row>
    <row r="114" spans="1:55" ht="46.8" x14ac:dyDescent="0.3">
      <c r="A114" s="3" t="s">
        <v>365</v>
      </c>
      <c r="B114" s="41" t="s">
        <v>258</v>
      </c>
      <c r="C114" s="46" t="s">
        <v>259</v>
      </c>
      <c r="D114" s="2" t="s">
        <v>124</v>
      </c>
      <c r="E114" s="2">
        <f t="shared" si="250"/>
        <v>2.3912349959999997</v>
      </c>
      <c r="F114" s="2">
        <f t="shared" si="251"/>
        <v>0.29665999999999998</v>
      </c>
      <c r="G114" s="2">
        <f t="shared" si="252"/>
        <v>2.094574996</v>
      </c>
      <c r="H114" s="2">
        <f t="shared" si="253"/>
        <v>0</v>
      </c>
      <c r="I114" s="2">
        <f t="shared" si="254"/>
        <v>0</v>
      </c>
      <c r="J114" s="2">
        <f t="shared" ref="J114:J118" si="260">SUM(K114:N114)</f>
        <v>0.54832799999999993</v>
      </c>
      <c r="K114" s="2">
        <v>0.29665999999999998</v>
      </c>
      <c r="L114" s="2">
        <v>0.251668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92">
        <f t="shared" si="236"/>
        <v>1.842906996</v>
      </c>
      <c r="U114" s="92">
        <v>0</v>
      </c>
      <c r="V114" s="2">
        <f>1.53575583*1.2</f>
        <v>1.842906996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 t="s">
        <v>124</v>
      </c>
      <c r="AE114" s="2">
        <f t="shared" si="255"/>
        <v>4.6721362700000002</v>
      </c>
      <c r="AF114" s="2">
        <f t="shared" si="256"/>
        <v>4.8908159999999999E-2</v>
      </c>
      <c r="AG114" s="2">
        <f t="shared" si="257"/>
        <v>4.6232281100000003</v>
      </c>
      <c r="AH114" s="2">
        <f t="shared" si="258"/>
        <v>0</v>
      </c>
      <c r="AI114" s="2">
        <f t="shared" si="259"/>
        <v>0</v>
      </c>
      <c r="AJ114" s="2">
        <f t="shared" ref="AJ114:AJ118" si="261">SUM(AK114:AN114)</f>
        <v>0.20531257999999999</v>
      </c>
      <c r="AK114" s="2">
        <v>4.8908159999999999E-2</v>
      </c>
      <c r="AL114" s="2">
        <v>0.15640441999999999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f t="shared" si="237"/>
        <v>4.46682369</v>
      </c>
      <c r="AU114" s="2">
        <v>0</v>
      </c>
      <c r="AV114" s="2">
        <v>4.46682369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</row>
    <row r="115" spans="1:55" ht="54" x14ac:dyDescent="0.3">
      <c r="A115" s="3" t="s">
        <v>366</v>
      </c>
      <c r="B115" s="93" t="s">
        <v>261</v>
      </c>
      <c r="C115" s="46" t="s">
        <v>262</v>
      </c>
      <c r="D115" s="2" t="s">
        <v>124</v>
      </c>
      <c r="E115" s="2">
        <f t="shared" si="250"/>
        <v>0.39807970000000004</v>
      </c>
      <c r="F115" s="2">
        <f t="shared" si="251"/>
        <v>5.8689699999999997E-2</v>
      </c>
      <c r="G115" s="2">
        <f t="shared" si="252"/>
        <v>0.33939000000000002</v>
      </c>
      <c r="H115" s="2">
        <f t="shared" si="253"/>
        <v>0</v>
      </c>
      <c r="I115" s="2">
        <f t="shared" si="254"/>
        <v>0</v>
      </c>
      <c r="J115" s="2">
        <f t="shared" si="260"/>
        <v>0.39807970000000004</v>
      </c>
      <c r="K115" s="2">
        <v>5.8689699999999997E-2</v>
      </c>
      <c r="L115" s="2">
        <v>0.33939000000000002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92">
        <f t="shared" si="236"/>
        <v>0</v>
      </c>
      <c r="U115" s="9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 t="s">
        <v>124</v>
      </c>
      <c r="AE115" s="2">
        <f t="shared" si="255"/>
        <v>0.10364033</v>
      </c>
      <c r="AF115" s="2">
        <f t="shared" si="256"/>
        <v>2.445408E-2</v>
      </c>
      <c r="AG115" s="2">
        <f t="shared" si="257"/>
        <v>7.918625E-2</v>
      </c>
      <c r="AH115" s="2">
        <f t="shared" si="258"/>
        <v>0</v>
      </c>
      <c r="AI115" s="2">
        <f t="shared" si="259"/>
        <v>0</v>
      </c>
      <c r="AJ115" s="2">
        <f t="shared" si="261"/>
        <v>0.10364033</v>
      </c>
      <c r="AK115" s="2">
        <v>2.445408E-2</v>
      </c>
      <c r="AL115" s="2">
        <v>7.918625E-2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f t="shared" si="237"/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</row>
    <row r="116" spans="1:55" ht="54" x14ac:dyDescent="0.3">
      <c r="A116" s="3" t="s">
        <v>367</v>
      </c>
      <c r="B116" s="93" t="s">
        <v>264</v>
      </c>
      <c r="C116" s="46" t="s">
        <v>265</v>
      </c>
      <c r="D116" s="2" t="s">
        <v>124</v>
      </c>
      <c r="E116" s="2">
        <f t="shared" si="250"/>
        <v>0.2463747</v>
      </c>
      <c r="F116" s="2">
        <f t="shared" si="251"/>
        <v>5.8689699999999997E-2</v>
      </c>
      <c r="G116" s="2">
        <f t="shared" si="252"/>
        <v>0.18768499999999999</v>
      </c>
      <c r="H116" s="2">
        <f t="shared" si="253"/>
        <v>0</v>
      </c>
      <c r="I116" s="2">
        <f t="shared" si="254"/>
        <v>0</v>
      </c>
      <c r="J116" s="2">
        <f t="shared" si="260"/>
        <v>0.2463747</v>
      </c>
      <c r="K116" s="2">
        <v>5.8689699999999997E-2</v>
      </c>
      <c r="L116" s="2">
        <v>0.18768499999999999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92">
        <f t="shared" si="236"/>
        <v>0</v>
      </c>
      <c r="U116" s="9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 t="s">
        <v>124</v>
      </c>
      <c r="AE116" s="2">
        <f t="shared" si="255"/>
        <v>0.26396661999999999</v>
      </c>
      <c r="AF116" s="2">
        <f t="shared" si="256"/>
        <v>4.4148739999999999E-2</v>
      </c>
      <c r="AG116" s="2">
        <f t="shared" si="257"/>
        <v>0.21981787999999999</v>
      </c>
      <c r="AH116" s="2">
        <f t="shared" si="258"/>
        <v>0</v>
      </c>
      <c r="AI116" s="2">
        <f t="shared" si="259"/>
        <v>0</v>
      </c>
      <c r="AJ116" s="2">
        <f t="shared" si="261"/>
        <v>0.26396661999999999</v>
      </c>
      <c r="AK116" s="2">
        <v>4.4148739999999999E-2</v>
      </c>
      <c r="AL116" s="2">
        <v>0.21981787999999999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f t="shared" si="237"/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</row>
    <row r="117" spans="1:55" ht="54" x14ac:dyDescent="0.3">
      <c r="A117" s="3" t="s">
        <v>368</v>
      </c>
      <c r="B117" s="93" t="s">
        <v>267</v>
      </c>
      <c r="C117" s="46" t="s">
        <v>268</v>
      </c>
      <c r="D117" s="2" t="s">
        <v>124</v>
      </c>
      <c r="E117" s="2">
        <f t="shared" si="250"/>
        <v>0.12436699999999999</v>
      </c>
      <c r="F117" s="2">
        <f t="shared" si="251"/>
        <v>2.9343999999999999E-2</v>
      </c>
      <c r="G117" s="2">
        <f t="shared" si="252"/>
        <v>9.5022999999999996E-2</v>
      </c>
      <c r="H117" s="2">
        <f t="shared" si="253"/>
        <v>0</v>
      </c>
      <c r="I117" s="2">
        <f t="shared" si="254"/>
        <v>0</v>
      </c>
      <c r="J117" s="2">
        <f t="shared" si="260"/>
        <v>0.12436699999999999</v>
      </c>
      <c r="K117" s="2">
        <v>2.9343999999999999E-2</v>
      </c>
      <c r="L117" s="2">
        <v>9.5022999999999996E-2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92">
        <f t="shared" si="236"/>
        <v>0</v>
      </c>
      <c r="U117" s="9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 t="s">
        <v>124</v>
      </c>
      <c r="AE117" s="2">
        <f t="shared" si="255"/>
        <v>0</v>
      </c>
      <c r="AF117" s="2">
        <f t="shared" si="256"/>
        <v>0</v>
      </c>
      <c r="AG117" s="2">
        <f t="shared" si="257"/>
        <v>0</v>
      </c>
      <c r="AH117" s="2">
        <f t="shared" si="258"/>
        <v>0</v>
      </c>
      <c r="AI117" s="2">
        <f t="shared" si="259"/>
        <v>0</v>
      </c>
      <c r="AJ117" s="2">
        <f t="shared" si="261"/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f t="shared" si="237"/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</row>
    <row r="118" spans="1:55" ht="54" x14ac:dyDescent="0.3">
      <c r="A118" s="3" t="s">
        <v>374</v>
      </c>
      <c r="B118" s="93" t="s">
        <v>270</v>
      </c>
      <c r="C118" s="46" t="s">
        <v>271</v>
      </c>
      <c r="D118" s="2" t="s">
        <v>124</v>
      </c>
      <c r="E118" s="2">
        <f t="shared" si="250"/>
        <v>0.31675900000000001</v>
      </c>
      <c r="F118" s="2">
        <f t="shared" si="251"/>
        <v>5.2977999999999997E-2</v>
      </c>
      <c r="G118" s="2">
        <f t="shared" si="252"/>
        <v>0.26378099999999999</v>
      </c>
      <c r="H118" s="2">
        <f t="shared" si="253"/>
        <v>0</v>
      </c>
      <c r="I118" s="2">
        <f t="shared" si="254"/>
        <v>0</v>
      </c>
      <c r="J118" s="2">
        <f t="shared" si="260"/>
        <v>0.31675900000000001</v>
      </c>
      <c r="K118" s="2">
        <v>5.2977999999999997E-2</v>
      </c>
      <c r="L118" s="2">
        <v>0.26378099999999999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92">
        <f t="shared" si="236"/>
        <v>0</v>
      </c>
      <c r="U118" s="9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 t="s">
        <v>124</v>
      </c>
      <c r="AE118" s="2">
        <f t="shared" si="255"/>
        <v>0</v>
      </c>
      <c r="AF118" s="2">
        <f t="shared" si="256"/>
        <v>0</v>
      </c>
      <c r="AG118" s="2">
        <f t="shared" si="257"/>
        <v>0</v>
      </c>
      <c r="AH118" s="2">
        <f t="shared" si="258"/>
        <v>0</v>
      </c>
      <c r="AI118" s="2">
        <f t="shared" si="259"/>
        <v>0</v>
      </c>
      <c r="AJ118" s="2">
        <f t="shared" si="261"/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f t="shared" si="237"/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</row>
    <row r="119" spans="1:55" ht="46.8" x14ac:dyDescent="0.3">
      <c r="A119" s="49" t="s">
        <v>114</v>
      </c>
      <c r="B119" s="56" t="s">
        <v>115</v>
      </c>
      <c r="C119" s="51" t="s">
        <v>77</v>
      </c>
      <c r="D119" s="65" t="s">
        <v>124</v>
      </c>
      <c r="E119" s="65" t="s">
        <v>124</v>
      </c>
      <c r="F119" s="65" t="s">
        <v>124</v>
      </c>
      <c r="G119" s="65" t="s">
        <v>124</v>
      </c>
      <c r="H119" s="65" t="s">
        <v>124</v>
      </c>
      <c r="I119" s="65" t="s">
        <v>124</v>
      </c>
      <c r="J119" s="65" t="s">
        <v>124</v>
      </c>
      <c r="K119" s="65" t="s">
        <v>124</v>
      </c>
      <c r="L119" s="65" t="s">
        <v>124</v>
      </c>
      <c r="M119" s="65" t="s">
        <v>124</v>
      </c>
      <c r="N119" s="65" t="s">
        <v>124</v>
      </c>
      <c r="O119" s="65" t="s">
        <v>124</v>
      </c>
      <c r="P119" s="65" t="s">
        <v>124</v>
      </c>
      <c r="Q119" s="65" t="s">
        <v>124</v>
      </c>
      <c r="R119" s="65" t="s">
        <v>124</v>
      </c>
      <c r="S119" s="65" t="s">
        <v>124</v>
      </c>
      <c r="T119" s="65" t="s">
        <v>124</v>
      </c>
      <c r="U119" s="65" t="s">
        <v>124</v>
      </c>
      <c r="V119" s="65" t="s">
        <v>124</v>
      </c>
      <c r="W119" s="65" t="s">
        <v>124</v>
      </c>
      <c r="X119" s="65" t="s">
        <v>124</v>
      </c>
      <c r="Y119" s="65" t="s">
        <v>124</v>
      </c>
      <c r="Z119" s="65" t="s">
        <v>124</v>
      </c>
      <c r="AA119" s="65" t="s">
        <v>124</v>
      </c>
      <c r="AB119" s="65" t="s">
        <v>124</v>
      </c>
      <c r="AC119" s="65" t="s">
        <v>124</v>
      </c>
      <c r="AD119" s="39" t="s">
        <v>124</v>
      </c>
      <c r="AE119" s="65" t="s">
        <v>124</v>
      </c>
      <c r="AF119" s="65" t="s">
        <v>124</v>
      </c>
      <c r="AG119" s="65" t="s">
        <v>124</v>
      </c>
      <c r="AH119" s="65" t="s">
        <v>124</v>
      </c>
      <c r="AI119" s="65" t="s">
        <v>124</v>
      </c>
      <c r="AJ119" s="65" t="s">
        <v>124</v>
      </c>
      <c r="AK119" s="65" t="s">
        <v>124</v>
      </c>
      <c r="AL119" s="65" t="s">
        <v>124</v>
      </c>
      <c r="AM119" s="65" t="s">
        <v>124</v>
      </c>
      <c r="AN119" s="65" t="s">
        <v>124</v>
      </c>
      <c r="AO119" s="65" t="s">
        <v>124</v>
      </c>
      <c r="AP119" s="65" t="s">
        <v>124</v>
      </c>
      <c r="AQ119" s="65" t="s">
        <v>124</v>
      </c>
      <c r="AR119" s="65" t="s">
        <v>124</v>
      </c>
      <c r="AS119" s="65" t="s">
        <v>124</v>
      </c>
      <c r="AT119" s="65" t="s">
        <v>124</v>
      </c>
      <c r="AU119" s="65" t="s">
        <v>124</v>
      </c>
      <c r="AV119" s="65" t="s">
        <v>124</v>
      </c>
      <c r="AW119" s="65" t="s">
        <v>124</v>
      </c>
      <c r="AX119" s="65" t="s">
        <v>124</v>
      </c>
      <c r="AY119" s="65" t="s">
        <v>124</v>
      </c>
      <c r="AZ119" s="65" t="s">
        <v>124</v>
      </c>
      <c r="BA119" s="65" t="s">
        <v>124</v>
      </c>
      <c r="BB119" s="65" t="s">
        <v>124</v>
      </c>
      <c r="BC119" s="65" t="s">
        <v>124</v>
      </c>
    </row>
    <row r="120" spans="1:55" ht="31.2" x14ac:dyDescent="0.3">
      <c r="A120" s="46" t="s">
        <v>116</v>
      </c>
      <c r="B120" s="95" t="s">
        <v>117</v>
      </c>
      <c r="C120" s="51" t="s">
        <v>77</v>
      </c>
      <c r="D120" s="65">
        <f t="shared" ref="D120:I120" si="262">SUM(D121:D125)</f>
        <v>2.8</v>
      </c>
      <c r="E120" s="65">
        <f t="shared" si="262"/>
        <v>5.7282843000000003</v>
      </c>
      <c r="F120" s="65">
        <f t="shared" si="262"/>
        <v>0</v>
      </c>
      <c r="G120" s="65">
        <f t="shared" si="262"/>
        <v>0</v>
      </c>
      <c r="H120" s="65">
        <f t="shared" si="262"/>
        <v>0</v>
      </c>
      <c r="I120" s="65">
        <f t="shared" si="262"/>
        <v>5.7282843000000003</v>
      </c>
      <c r="J120" s="65">
        <f>SUM(J121:J125)</f>
        <v>0.37608600000000003</v>
      </c>
      <c r="K120" s="65">
        <f t="shared" ref="K120:S120" si="263">SUM(K121:K125)</f>
        <v>0</v>
      </c>
      <c r="L120" s="65">
        <f t="shared" si="263"/>
        <v>0</v>
      </c>
      <c r="M120" s="65">
        <f t="shared" si="263"/>
        <v>0</v>
      </c>
      <c r="N120" s="65">
        <f t="shared" si="263"/>
        <v>0.37608600000000003</v>
      </c>
      <c r="O120" s="65">
        <f t="shared" si="263"/>
        <v>2.8200000000000003</v>
      </c>
      <c r="P120" s="65">
        <f t="shared" si="263"/>
        <v>0</v>
      </c>
      <c r="Q120" s="65">
        <f t="shared" si="263"/>
        <v>0</v>
      </c>
      <c r="R120" s="65">
        <f t="shared" si="263"/>
        <v>0</v>
      </c>
      <c r="S120" s="65">
        <f t="shared" si="263"/>
        <v>2.8200000000000003</v>
      </c>
      <c r="T120" s="65">
        <f t="shared" ref="T120" si="264">SUM(T121:T125)</f>
        <v>2.5321983000000001</v>
      </c>
      <c r="U120" s="65">
        <f t="shared" ref="U120" si="265">SUM(U121:U125)</f>
        <v>0</v>
      </c>
      <c r="V120" s="65">
        <f t="shared" ref="V120" si="266">SUM(V121:V125)</f>
        <v>0</v>
      </c>
      <c r="W120" s="65">
        <f t="shared" ref="W120" si="267">SUM(W121:W125)</f>
        <v>0</v>
      </c>
      <c r="X120" s="65">
        <f t="shared" ref="X120" si="268">SUM(X121:X125)</f>
        <v>2.5321983000000001</v>
      </c>
      <c r="Y120" s="65">
        <f t="shared" ref="Y120" si="269">SUM(Y121:Y125)</f>
        <v>0</v>
      </c>
      <c r="Z120" s="65">
        <f t="shared" ref="Z120" si="270">SUM(Z121:Z125)</f>
        <v>0</v>
      </c>
      <c r="AA120" s="65">
        <f t="shared" ref="AA120" si="271">SUM(AA121:AA125)</f>
        <v>0</v>
      </c>
      <c r="AB120" s="65">
        <f t="shared" ref="AB120" si="272">SUM(AB121:AB125)</f>
        <v>0</v>
      </c>
      <c r="AC120" s="65">
        <f t="shared" ref="AC120" si="273">SUM(AC121:AC125)</f>
        <v>0</v>
      </c>
      <c r="AD120" s="65">
        <f t="shared" ref="AD120" si="274">SUM(AD121:AD125)</f>
        <v>1.53</v>
      </c>
      <c r="AE120" s="65">
        <f t="shared" ref="AE120" si="275">SUM(AE121:AE125)</f>
        <v>2.7534274999999999</v>
      </c>
      <c r="AF120" s="65">
        <f t="shared" ref="AF120" si="276">SUM(AF121:AF125)</f>
        <v>0</v>
      </c>
      <c r="AG120" s="65">
        <f t="shared" ref="AG120" si="277">SUM(AG121:AG125)</f>
        <v>0</v>
      </c>
      <c r="AH120" s="65">
        <f t="shared" ref="AH120" si="278">SUM(AH121:AH125)</f>
        <v>0</v>
      </c>
      <c r="AI120" s="65">
        <f t="shared" ref="AI120" si="279">SUM(AI121:AI125)</f>
        <v>2.7534274999999999</v>
      </c>
      <c r="AJ120" s="65">
        <f t="shared" ref="AJ120" si="280">SUM(AJ121:AJ125)</f>
        <v>0.11416667</v>
      </c>
      <c r="AK120" s="65">
        <f t="shared" ref="AK120" si="281">SUM(AK121:AK125)</f>
        <v>0</v>
      </c>
      <c r="AL120" s="65">
        <f t="shared" ref="AL120" si="282">SUM(AL121:AL125)</f>
        <v>0</v>
      </c>
      <c r="AM120" s="65">
        <f t="shared" ref="AM120" si="283">SUM(AM121:AM125)</f>
        <v>0</v>
      </c>
      <c r="AN120" s="65">
        <f t="shared" ref="AN120" si="284">SUM(AN121:AN125)</f>
        <v>0.11416667</v>
      </c>
      <c r="AO120" s="65">
        <f t="shared" ref="AO120" si="285">SUM(AO121:AO125)</f>
        <v>1.22</v>
      </c>
      <c r="AP120" s="65">
        <f t="shared" ref="AP120" si="286">SUM(AP121:AP125)</f>
        <v>0</v>
      </c>
      <c r="AQ120" s="65">
        <f t="shared" ref="AQ120" si="287">SUM(AQ121:AQ125)</f>
        <v>0</v>
      </c>
      <c r="AR120" s="65">
        <f t="shared" ref="AR120" si="288">SUM(AR121:AR125)</f>
        <v>0</v>
      </c>
      <c r="AS120" s="65">
        <f t="shared" ref="AS120:AX120" si="289">SUM(AS121:AS125)</f>
        <v>1.22</v>
      </c>
      <c r="AT120" s="65">
        <f t="shared" si="289"/>
        <v>1.41926083</v>
      </c>
      <c r="AU120" s="65">
        <f t="shared" si="289"/>
        <v>0</v>
      </c>
      <c r="AV120" s="65">
        <f t="shared" si="289"/>
        <v>0</v>
      </c>
      <c r="AW120" s="65">
        <f t="shared" si="289"/>
        <v>0</v>
      </c>
      <c r="AX120" s="65">
        <f t="shared" si="289"/>
        <v>1.41926083</v>
      </c>
      <c r="AY120" s="65">
        <f t="shared" ref="AY120:BC120" si="290">SUM(AY121:AY123)</f>
        <v>0</v>
      </c>
      <c r="AZ120" s="65">
        <f t="shared" si="290"/>
        <v>0</v>
      </c>
      <c r="BA120" s="65">
        <f t="shared" si="290"/>
        <v>0</v>
      </c>
      <c r="BB120" s="65">
        <f t="shared" si="290"/>
        <v>0</v>
      </c>
      <c r="BC120" s="65">
        <f t="shared" si="290"/>
        <v>0</v>
      </c>
    </row>
    <row r="121" spans="1:55" x14ac:dyDescent="0.3">
      <c r="A121" s="3" t="s">
        <v>125</v>
      </c>
      <c r="B121" s="82" t="s">
        <v>172</v>
      </c>
      <c r="C121" s="28" t="s">
        <v>173</v>
      </c>
      <c r="D121" s="2">
        <v>0.88</v>
      </c>
      <c r="E121" s="2">
        <f t="shared" ref="E121:I121" si="291">J121+O121+T121+Y121</f>
        <v>0</v>
      </c>
      <c r="F121" s="2">
        <f t="shared" si="291"/>
        <v>0</v>
      </c>
      <c r="G121" s="2">
        <f t="shared" si="291"/>
        <v>0</v>
      </c>
      <c r="H121" s="2">
        <f t="shared" si="291"/>
        <v>0</v>
      </c>
      <c r="I121" s="2">
        <f t="shared" si="291"/>
        <v>0</v>
      </c>
      <c r="J121" s="91">
        <f>SUM(K121:N121)</f>
        <v>0</v>
      </c>
      <c r="K121" s="2">
        <v>0</v>
      </c>
      <c r="L121" s="2">
        <v>0</v>
      </c>
      <c r="M121" s="2">
        <v>0</v>
      </c>
      <c r="N121" s="2">
        <v>0</v>
      </c>
      <c r="O121" s="2">
        <f>SUM(P121:S121)</f>
        <v>0</v>
      </c>
      <c r="P121" s="2">
        <v>0</v>
      </c>
      <c r="Q121" s="2">
        <v>0</v>
      </c>
      <c r="R121" s="2">
        <v>0</v>
      </c>
      <c r="S121" s="2">
        <v>0</v>
      </c>
      <c r="T121" s="2">
        <f t="shared" ref="T121:T124" si="292">SUM(U121:X121)</f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0.73</v>
      </c>
      <c r="AE121" s="2">
        <f>AJ121+AO121+AT121+AY121</f>
        <v>0</v>
      </c>
      <c r="AF121" s="2">
        <f t="shared" ref="AF121:AI121" si="293">AK121+AP121+AU121+AZ121</f>
        <v>0</v>
      </c>
      <c r="AG121" s="2">
        <f t="shared" si="293"/>
        <v>0</v>
      </c>
      <c r="AH121" s="2">
        <f t="shared" si="293"/>
        <v>0</v>
      </c>
      <c r="AI121" s="2">
        <f t="shared" si="293"/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</row>
    <row r="122" spans="1:55" x14ac:dyDescent="0.3">
      <c r="A122" s="3" t="s">
        <v>118</v>
      </c>
      <c r="B122" s="82" t="s">
        <v>250</v>
      </c>
      <c r="C122" s="28" t="s">
        <v>251</v>
      </c>
      <c r="D122" s="2">
        <v>0.96</v>
      </c>
      <c r="E122" s="2">
        <f t="shared" ref="E122:F122" si="294">J122+O122+T122+Y122</f>
        <v>0.71817273999999998</v>
      </c>
      <c r="F122" s="2">
        <f t="shared" si="294"/>
        <v>0</v>
      </c>
      <c r="G122" s="2">
        <f t="shared" ref="G122" si="295">L122+Q122+V122+AA122</f>
        <v>0</v>
      </c>
      <c r="H122" s="2">
        <f t="shared" ref="H122" si="296">M122+R122+W122+AB122</f>
        <v>0</v>
      </c>
      <c r="I122" s="2">
        <f t="shared" ref="I122" si="297">N122+S122+X122+AC122</f>
        <v>0.71817273999999998</v>
      </c>
      <c r="J122" s="91">
        <f t="shared" ref="J122" si="298">SUM(K122:N122)</f>
        <v>0.23908599999999999</v>
      </c>
      <c r="K122" s="2">
        <v>0</v>
      </c>
      <c r="L122" s="2">
        <v>0</v>
      </c>
      <c r="M122" s="2">
        <v>0</v>
      </c>
      <c r="N122" s="2">
        <v>0.23908599999999999</v>
      </c>
      <c r="O122" s="2">
        <f t="shared" ref="O122:O125" si="299">SUM(P122:S122)</f>
        <v>0.24</v>
      </c>
      <c r="P122" s="2">
        <v>0</v>
      </c>
      <c r="Q122" s="2">
        <v>0</v>
      </c>
      <c r="R122" s="2">
        <v>0</v>
      </c>
      <c r="S122" s="2">
        <v>0.24</v>
      </c>
      <c r="T122" s="2">
        <f t="shared" si="292"/>
        <v>0.23908673999999999</v>
      </c>
      <c r="U122" s="2">
        <v>0</v>
      </c>
      <c r="V122" s="2">
        <v>0</v>
      </c>
      <c r="W122" s="2">
        <v>0</v>
      </c>
      <c r="X122" s="2">
        <f>0.19923895*1.2</f>
        <v>0.23908673999999999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f t="shared" ref="AE122" si="300">AJ122+AO122+AT122+AY122</f>
        <v>0</v>
      </c>
      <c r="AF122" s="2">
        <f t="shared" ref="AF122" si="301">AK122+AP122+AU122+AZ122</f>
        <v>0</v>
      </c>
      <c r="AG122" s="2">
        <f t="shared" ref="AG122" si="302">AL122+AQ122+AV122+BA122</f>
        <v>0</v>
      </c>
      <c r="AH122" s="2">
        <f t="shared" ref="AH122" si="303">AM122+AR122+AW122+BB122</f>
        <v>0</v>
      </c>
      <c r="AI122" s="2">
        <f t="shared" ref="AI122" si="304">AN122+AS122+AX122+BC122</f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</row>
    <row r="123" spans="1:55" ht="31.2" x14ac:dyDescent="0.3">
      <c r="A123" s="3" t="s">
        <v>253</v>
      </c>
      <c r="B123" s="44" t="s">
        <v>252</v>
      </c>
      <c r="C123" s="28" t="s">
        <v>174</v>
      </c>
      <c r="D123" s="2">
        <v>0.96</v>
      </c>
      <c r="E123" s="2">
        <f t="shared" ref="E123" si="305">J123+O123+T123+Y123</f>
        <v>0.13700000000000001</v>
      </c>
      <c r="F123" s="2">
        <f t="shared" ref="F123" si="306">K123+P123+U123+Z123</f>
        <v>0</v>
      </c>
      <c r="G123" s="2">
        <f t="shared" ref="G123" si="307">L123+Q123+V123+AA123</f>
        <v>0</v>
      </c>
      <c r="H123" s="2">
        <f t="shared" ref="H123" si="308">M123+R123+W123+AB123</f>
        <v>0</v>
      </c>
      <c r="I123" s="2">
        <f t="shared" ref="I123" si="309">N123+S123+X123+AC123</f>
        <v>0.13700000000000001</v>
      </c>
      <c r="J123" s="91">
        <f t="shared" ref="J123" si="310">SUM(K123:N123)</f>
        <v>0.13700000000000001</v>
      </c>
      <c r="K123" s="2">
        <v>0</v>
      </c>
      <c r="L123" s="2">
        <v>0</v>
      </c>
      <c r="M123" s="2">
        <v>0</v>
      </c>
      <c r="N123" s="2">
        <v>0.13700000000000001</v>
      </c>
      <c r="O123" s="2">
        <f t="shared" si="299"/>
        <v>0</v>
      </c>
      <c r="P123" s="2">
        <v>0</v>
      </c>
      <c r="Q123" s="2">
        <v>0</v>
      </c>
      <c r="R123" s="2">
        <v>0</v>
      </c>
      <c r="S123" s="2">
        <v>0</v>
      </c>
      <c r="T123" s="2">
        <f t="shared" si="292"/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0.8</v>
      </c>
      <c r="AE123" s="2">
        <f t="shared" ref="AE123" si="311">AJ123+AO123+AT123+AY123</f>
        <v>0.11416667</v>
      </c>
      <c r="AF123" s="2">
        <f t="shared" ref="AF123" si="312">AK123+AP123+AU123+AZ123</f>
        <v>0</v>
      </c>
      <c r="AG123" s="2">
        <f t="shared" ref="AG123" si="313">AL123+AQ123+AV123+BA123</f>
        <v>0</v>
      </c>
      <c r="AH123" s="2">
        <f t="shared" ref="AH123" si="314">AM123+AR123+AW123+BB123</f>
        <v>0</v>
      </c>
      <c r="AI123" s="2">
        <f t="shared" ref="AI123" si="315">AN123+AS123+AX123+BC123</f>
        <v>0.11416667</v>
      </c>
      <c r="AJ123" s="2">
        <f>SUM(AK123:AN123)</f>
        <v>0.11416667</v>
      </c>
      <c r="AK123" s="2">
        <v>0</v>
      </c>
      <c r="AL123" s="2">
        <v>0</v>
      </c>
      <c r="AM123" s="2">
        <v>0</v>
      </c>
      <c r="AN123" s="2">
        <v>0.11416667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</row>
    <row r="124" spans="1:55" ht="31.2" x14ac:dyDescent="0.3">
      <c r="A124" s="3" t="s">
        <v>323</v>
      </c>
      <c r="B124" s="57" t="s">
        <v>324</v>
      </c>
      <c r="C124" s="57" t="s">
        <v>325</v>
      </c>
      <c r="D124" s="2" t="s">
        <v>124</v>
      </c>
      <c r="E124" s="2">
        <f t="shared" ref="E124:E125" si="316">J124+O124+T124+Y124</f>
        <v>2.923112996</v>
      </c>
      <c r="F124" s="2">
        <f t="shared" ref="F124:F125" si="317">K124+P124+U124+Z124</f>
        <v>0</v>
      </c>
      <c r="G124" s="2">
        <f t="shared" ref="G124:G125" si="318">L124+Q124+V124+AA124</f>
        <v>0</v>
      </c>
      <c r="H124" s="2">
        <f t="shared" ref="H124:H125" si="319">M124+R124+W124+AB124</f>
        <v>0</v>
      </c>
      <c r="I124" s="2">
        <f t="shared" ref="I124:I125" si="320">N124+S124+X124+AC124</f>
        <v>2.923112996</v>
      </c>
      <c r="J124" s="91">
        <f t="shared" ref="J124:J125" si="321">SUM(K124:N124)</f>
        <v>0</v>
      </c>
      <c r="K124" s="2">
        <v>0</v>
      </c>
      <c r="L124" s="2">
        <v>0</v>
      </c>
      <c r="M124" s="2">
        <v>0</v>
      </c>
      <c r="N124" s="2">
        <v>0</v>
      </c>
      <c r="O124" s="2">
        <f t="shared" si="299"/>
        <v>1.22</v>
      </c>
      <c r="P124" s="2">
        <v>0</v>
      </c>
      <c r="Q124" s="2">
        <v>0</v>
      </c>
      <c r="R124" s="2">
        <v>0</v>
      </c>
      <c r="S124" s="2">
        <v>1.22</v>
      </c>
      <c r="T124" s="2">
        <f t="shared" si="292"/>
        <v>1.703112996</v>
      </c>
      <c r="U124" s="2">
        <v>0</v>
      </c>
      <c r="V124" s="2">
        <v>0</v>
      </c>
      <c r="W124" s="2">
        <v>0</v>
      </c>
      <c r="X124" s="2">
        <f>1.41926083*1.2</f>
        <v>1.703112996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 t="s">
        <v>124</v>
      </c>
      <c r="AE124" s="2">
        <f t="shared" ref="AE124:AE125" si="322">AJ124+AO124+AT124+AY124</f>
        <v>2.63926083</v>
      </c>
      <c r="AF124" s="2">
        <f t="shared" ref="AF124:AF125" si="323">AK124+AP124+AU124+AZ124</f>
        <v>0</v>
      </c>
      <c r="AG124" s="2">
        <f t="shared" ref="AG124:AG125" si="324">AL124+AQ124+AV124+BA124</f>
        <v>0</v>
      </c>
      <c r="AH124" s="2">
        <f t="shared" ref="AH124:AH125" si="325">AM124+AR124+AW124+BB124</f>
        <v>0</v>
      </c>
      <c r="AI124" s="2">
        <f t="shared" ref="AI124:AI125" si="326">AN124+AS124+AX124+BC124</f>
        <v>2.63926083</v>
      </c>
      <c r="AJ124" s="2">
        <f t="shared" ref="AJ124:AJ125" si="327">SUM(AK124:AN124)</f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f>SUM(AP124:AS124)</f>
        <v>1.22</v>
      </c>
      <c r="AP124" s="2">
        <v>0</v>
      </c>
      <c r="AQ124" s="2">
        <v>0</v>
      </c>
      <c r="AR124" s="2">
        <v>0</v>
      </c>
      <c r="AS124" s="2">
        <v>1.22</v>
      </c>
      <c r="AT124" s="2">
        <f>SUM(AU124:AX124)</f>
        <v>1.41926083</v>
      </c>
      <c r="AU124" s="2">
        <v>0</v>
      </c>
      <c r="AV124" s="2">
        <v>0</v>
      </c>
      <c r="AW124" s="2">
        <v>0</v>
      </c>
      <c r="AX124" s="2">
        <v>1.41926083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</row>
    <row r="125" spans="1:55" x14ac:dyDescent="0.3">
      <c r="A125" s="3" t="s">
        <v>326</v>
      </c>
      <c r="B125" s="82" t="s">
        <v>327</v>
      </c>
      <c r="C125" s="28" t="s">
        <v>328</v>
      </c>
      <c r="D125" s="2" t="s">
        <v>124</v>
      </c>
      <c r="E125" s="2">
        <f t="shared" si="316"/>
        <v>1.9499985639999999</v>
      </c>
      <c r="F125" s="2">
        <f t="shared" si="317"/>
        <v>0</v>
      </c>
      <c r="G125" s="2">
        <f t="shared" si="318"/>
        <v>0</v>
      </c>
      <c r="H125" s="2">
        <f t="shared" si="319"/>
        <v>0</v>
      </c>
      <c r="I125" s="2">
        <f t="shared" si="320"/>
        <v>1.9499985639999999</v>
      </c>
      <c r="J125" s="91">
        <f t="shared" si="321"/>
        <v>0</v>
      </c>
      <c r="K125" s="2">
        <v>0</v>
      </c>
      <c r="L125" s="2">
        <v>0</v>
      </c>
      <c r="M125" s="2">
        <v>0</v>
      </c>
      <c r="N125" s="2">
        <v>0</v>
      </c>
      <c r="O125" s="2">
        <f t="shared" si="299"/>
        <v>1.36</v>
      </c>
      <c r="P125" s="2">
        <v>0</v>
      </c>
      <c r="Q125" s="2">
        <v>0</v>
      </c>
      <c r="R125" s="2">
        <v>0</v>
      </c>
      <c r="S125" s="2">
        <v>1.36</v>
      </c>
      <c r="T125" s="2">
        <f>SUM(U125:X125)</f>
        <v>0.58999856399999995</v>
      </c>
      <c r="U125" s="2">
        <v>0</v>
      </c>
      <c r="V125" s="2">
        <v>0</v>
      </c>
      <c r="W125" s="2">
        <v>0</v>
      </c>
      <c r="X125" s="2">
        <f>0.49166547*1.2</f>
        <v>0.58999856399999995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 t="s">
        <v>124</v>
      </c>
      <c r="AE125" s="2">
        <f t="shared" si="322"/>
        <v>0</v>
      </c>
      <c r="AF125" s="2">
        <f t="shared" si="323"/>
        <v>0</v>
      </c>
      <c r="AG125" s="2">
        <f t="shared" si="324"/>
        <v>0</v>
      </c>
      <c r="AH125" s="2">
        <f t="shared" si="325"/>
        <v>0</v>
      </c>
      <c r="AI125" s="2">
        <f t="shared" si="326"/>
        <v>0</v>
      </c>
      <c r="AJ125" s="2">
        <f t="shared" si="327"/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</row>
  </sheetData>
  <mergeCells count="27">
    <mergeCell ref="AT2:BC2"/>
    <mergeCell ref="AE15:BC15"/>
    <mergeCell ref="A3:BC3"/>
    <mergeCell ref="V4:W4"/>
    <mergeCell ref="X4:Y4"/>
    <mergeCell ref="Z4:AA4"/>
    <mergeCell ref="W7:AK7"/>
    <mergeCell ref="Z9:AA9"/>
    <mergeCell ref="Y11:AM11"/>
    <mergeCell ref="A14:A17"/>
    <mergeCell ref="B14:B17"/>
    <mergeCell ref="C14:C17"/>
    <mergeCell ref="D14:AC14"/>
    <mergeCell ref="AD14:BC14"/>
    <mergeCell ref="E15:AC15"/>
    <mergeCell ref="Y16:AC16"/>
    <mergeCell ref="D16:D17"/>
    <mergeCell ref="E16:I16"/>
    <mergeCell ref="J16:N16"/>
    <mergeCell ref="O16:S16"/>
    <mergeCell ref="T16:X16"/>
    <mergeCell ref="AY16:BC16"/>
    <mergeCell ref="AD16:AD17"/>
    <mergeCell ref="AE16:AI16"/>
    <mergeCell ref="AJ16:AN16"/>
    <mergeCell ref="AO16:AS16"/>
    <mergeCell ref="AT16:AX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6">
      <formula1>900</formula1>
    </dataValidation>
  </dataValidations>
  <pageMargins left="0" right="0" top="0" bottom="0" header="0.31496062992125984" footer="0.31496062992125984"/>
  <pageSetup paperSize="9" scale="44" fitToWidth="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2023-11-13T09:57:24Z</cp:lastPrinted>
  <dcterms:created xsi:type="dcterms:W3CDTF">2019-04-11T13:10:52Z</dcterms:created>
  <dcterms:modified xsi:type="dcterms:W3CDTF">2023-11-13T14:05:32Z</dcterms:modified>
</cp:coreProperties>
</file>