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1076" yWindow="-180" windowWidth="10752" windowHeight="9528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W67" i="1" l="1"/>
  <c r="W68" i="1"/>
  <c r="W69" i="1"/>
  <c r="W70" i="1"/>
  <c r="W71" i="1"/>
  <c r="W72" i="1"/>
  <c r="W73" i="1"/>
  <c r="W74" i="1"/>
  <c r="W75" i="1"/>
  <c r="W76" i="1"/>
  <c r="W77" i="1"/>
  <c r="W78" i="1"/>
  <c r="W81" i="1"/>
  <c r="W83" i="1"/>
  <c r="W94" i="1"/>
  <c r="W95" i="1"/>
  <c r="W96" i="1"/>
  <c r="W97" i="1"/>
  <c r="W98" i="1"/>
  <c r="W99" i="1"/>
  <c r="W100" i="1"/>
  <c r="W30" i="1"/>
  <c r="I30" i="1"/>
  <c r="O97" i="1" l="1"/>
  <c r="O96" i="1"/>
  <c r="I96" i="1" s="1"/>
  <c r="I94" i="1"/>
  <c r="I95" i="1"/>
  <c r="I97" i="1"/>
  <c r="I98" i="1"/>
  <c r="I99" i="1"/>
  <c r="O101" i="1" l="1"/>
  <c r="I69" i="1"/>
  <c r="I70" i="1"/>
  <c r="I71" i="1"/>
  <c r="I72" i="1"/>
  <c r="I73" i="1"/>
  <c r="O23" i="1"/>
  <c r="O22" i="1"/>
  <c r="W22" i="1"/>
  <c r="W23" i="1"/>
  <c r="W25" i="1"/>
  <c r="W29" i="1"/>
  <c r="W31" i="1"/>
  <c r="W32" i="1"/>
  <c r="W33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84" i="1"/>
  <c r="W86" i="1"/>
  <c r="W87" i="1"/>
  <c r="W88" i="1"/>
  <c r="W89" i="1"/>
  <c r="W90" i="1"/>
  <c r="W91" i="1"/>
  <c r="W92" i="1"/>
  <c r="W93" i="1"/>
  <c r="W101" i="1"/>
  <c r="W102" i="1"/>
  <c r="W103" i="1"/>
  <c r="W104" i="1"/>
  <c r="W105" i="1"/>
  <c r="W106" i="1"/>
  <c r="W107" i="1"/>
  <c r="W108" i="1"/>
  <c r="W109" i="1"/>
  <c r="W110" i="1"/>
  <c r="W111" i="1"/>
  <c r="W113" i="1"/>
  <c r="W114" i="1"/>
  <c r="W115" i="1"/>
  <c r="W116" i="1"/>
  <c r="W117" i="1"/>
  <c r="I32" i="1"/>
  <c r="D112" i="1"/>
  <c r="E112" i="1"/>
  <c r="F112" i="1"/>
  <c r="G112" i="1"/>
  <c r="J112" i="1"/>
  <c r="L112" i="1"/>
  <c r="M112" i="1"/>
  <c r="N112" i="1"/>
  <c r="O112" i="1"/>
  <c r="P112" i="1"/>
  <c r="Q112" i="1"/>
  <c r="K112" i="1"/>
  <c r="W112" i="1" l="1"/>
  <c r="I117" i="1"/>
  <c r="I116" i="1"/>
  <c r="M23" i="1"/>
  <c r="M22" i="1"/>
  <c r="I104" i="1"/>
  <c r="I103" i="1"/>
  <c r="I102" i="1"/>
  <c r="I101" i="1"/>
  <c r="I100" i="1"/>
  <c r="M76" i="1"/>
  <c r="I76" i="1" s="1"/>
  <c r="I75" i="1"/>
  <c r="I74" i="1"/>
  <c r="G31" i="1"/>
  <c r="I31" i="1"/>
  <c r="D85" i="1" l="1"/>
  <c r="E85" i="1"/>
  <c r="F85" i="1"/>
  <c r="G85" i="1"/>
  <c r="J85" i="1"/>
  <c r="K85" i="1"/>
  <c r="L85" i="1"/>
  <c r="M85" i="1"/>
  <c r="N85" i="1"/>
  <c r="O85" i="1"/>
  <c r="P85" i="1"/>
  <c r="Q85" i="1"/>
  <c r="F35" i="1"/>
  <c r="J35" i="1"/>
  <c r="K35" i="1"/>
  <c r="L35" i="1"/>
  <c r="M35" i="1"/>
  <c r="N35" i="1"/>
  <c r="O35" i="1"/>
  <c r="P35" i="1"/>
  <c r="Q35" i="1"/>
  <c r="D35" i="1"/>
  <c r="E24" i="1"/>
  <c r="F24" i="1"/>
  <c r="G24" i="1"/>
  <c r="H24" i="1"/>
  <c r="J24" i="1"/>
  <c r="K24" i="1"/>
  <c r="L24" i="1"/>
  <c r="M24" i="1"/>
  <c r="N24" i="1"/>
  <c r="O24" i="1"/>
  <c r="P24" i="1"/>
  <c r="Q24" i="1"/>
  <c r="D24" i="1"/>
  <c r="I25" i="1"/>
  <c r="I24" i="1" s="1"/>
  <c r="E28" i="1"/>
  <c r="F28" i="1"/>
  <c r="J28" i="1"/>
  <c r="K28" i="1"/>
  <c r="L28" i="1"/>
  <c r="M28" i="1"/>
  <c r="N28" i="1"/>
  <c r="O28" i="1"/>
  <c r="P28" i="1"/>
  <c r="Q28" i="1"/>
  <c r="D28" i="1"/>
  <c r="I110" i="1"/>
  <c r="I109" i="1"/>
  <c r="I108" i="1"/>
  <c r="I107" i="1"/>
  <c r="I106" i="1"/>
  <c r="I105" i="1"/>
  <c r="I78" i="1"/>
  <c r="I77" i="1"/>
  <c r="I33" i="1"/>
  <c r="G33" i="1"/>
  <c r="H114" i="1"/>
  <c r="I114" i="1"/>
  <c r="T114" i="1" s="1"/>
  <c r="U114" i="1" s="1"/>
  <c r="H90" i="1"/>
  <c r="I90" i="1"/>
  <c r="S90" i="1" s="1"/>
  <c r="H87" i="1"/>
  <c r="I87" i="1"/>
  <c r="S87" i="1" s="1"/>
  <c r="T87" i="1" l="1"/>
  <c r="U87" i="1" s="1"/>
  <c r="W28" i="1"/>
  <c r="W24" i="1"/>
  <c r="W85" i="1"/>
  <c r="W35" i="1"/>
  <c r="T90" i="1"/>
  <c r="U90" i="1" s="1"/>
  <c r="S114" i="1"/>
  <c r="H57" i="1"/>
  <c r="E57" i="1" s="1"/>
  <c r="I57" i="1"/>
  <c r="H58" i="1"/>
  <c r="E58" i="1" s="1"/>
  <c r="I58" i="1"/>
  <c r="H59" i="1"/>
  <c r="E59" i="1" s="1"/>
  <c r="I59" i="1"/>
  <c r="H60" i="1"/>
  <c r="E60" i="1" s="1"/>
  <c r="I60" i="1"/>
  <c r="H61" i="1"/>
  <c r="E61" i="1" s="1"/>
  <c r="I61" i="1"/>
  <c r="H62" i="1"/>
  <c r="E62" i="1" s="1"/>
  <c r="I62" i="1"/>
  <c r="H63" i="1"/>
  <c r="E63" i="1" s="1"/>
  <c r="I63" i="1"/>
  <c r="H64" i="1"/>
  <c r="E64" i="1" s="1"/>
  <c r="I64" i="1"/>
  <c r="H65" i="1"/>
  <c r="E65" i="1" s="1"/>
  <c r="I65" i="1"/>
  <c r="H66" i="1"/>
  <c r="I66" i="1"/>
  <c r="H67" i="1"/>
  <c r="I67" i="1"/>
  <c r="H68" i="1"/>
  <c r="I68" i="1"/>
  <c r="D27" i="1"/>
  <c r="D34" i="1"/>
  <c r="D80" i="1"/>
  <c r="D79" i="1" s="1"/>
  <c r="D82" i="1"/>
  <c r="D26" i="1" l="1"/>
  <c r="H81" i="1" l="1"/>
  <c r="E80" i="1"/>
  <c r="F80" i="1"/>
  <c r="G80" i="1"/>
  <c r="J80" i="1"/>
  <c r="K80" i="1"/>
  <c r="L80" i="1"/>
  <c r="M80" i="1"/>
  <c r="N80" i="1"/>
  <c r="O80" i="1"/>
  <c r="P80" i="1"/>
  <c r="Q80" i="1"/>
  <c r="I81" i="1"/>
  <c r="T81" i="1" s="1"/>
  <c r="U81" i="1" s="1"/>
  <c r="W80" i="1" l="1"/>
  <c r="S81" i="1"/>
  <c r="E79" i="1" l="1"/>
  <c r="G79" i="1"/>
  <c r="J79" i="1"/>
  <c r="K79" i="1"/>
  <c r="L79" i="1"/>
  <c r="M79" i="1"/>
  <c r="N79" i="1"/>
  <c r="O79" i="1"/>
  <c r="Q79" i="1"/>
  <c r="P79" i="1"/>
  <c r="T57" i="1"/>
  <c r="U57" i="1" s="1"/>
  <c r="T58" i="1"/>
  <c r="U58" i="1" s="1"/>
  <c r="T59" i="1"/>
  <c r="U59" i="1" s="1"/>
  <c r="T60" i="1"/>
  <c r="U60" i="1" s="1"/>
  <c r="T61" i="1"/>
  <c r="U61" i="1" s="1"/>
  <c r="T62" i="1"/>
  <c r="U62" i="1" s="1"/>
  <c r="T63" i="1"/>
  <c r="U63" i="1" s="1"/>
  <c r="T64" i="1"/>
  <c r="U64" i="1" s="1"/>
  <c r="T65" i="1"/>
  <c r="U65" i="1" s="1"/>
  <c r="T66" i="1"/>
  <c r="U66" i="1" s="1"/>
  <c r="T67" i="1"/>
  <c r="U67" i="1" s="1"/>
  <c r="T68" i="1"/>
  <c r="U68" i="1" s="1"/>
  <c r="I115" i="1"/>
  <c r="H113" i="1"/>
  <c r="I113" i="1"/>
  <c r="W79" i="1" l="1"/>
  <c r="I112" i="1"/>
  <c r="T113" i="1"/>
  <c r="U113" i="1" s="1"/>
  <c r="S113" i="1"/>
  <c r="H93" i="1"/>
  <c r="I93" i="1"/>
  <c r="T93" i="1" s="1"/>
  <c r="U93" i="1" s="1"/>
  <c r="H92" i="1"/>
  <c r="I92" i="1"/>
  <c r="H86" i="1"/>
  <c r="I86" i="1"/>
  <c r="H88" i="1"/>
  <c r="I88" i="1"/>
  <c r="T88" i="1" s="1"/>
  <c r="U88" i="1" s="1"/>
  <c r="H89" i="1"/>
  <c r="I89" i="1"/>
  <c r="T89" i="1" s="1"/>
  <c r="U89" i="1" s="1"/>
  <c r="H91" i="1"/>
  <c r="I91" i="1"/>
  <c r="T91" i="1" s="1"/>
  <c r="U91" i="1" s="1"/>
  <c r="H85" i="1" l="1"/>
  <c r="I85" i="1"/>
  <c r="S91" i="1"/>
  <c r="T92" i="1"/>
  <c r="U92" i="1" s="1"/>
  <c r="S88" i="1"/>
  <c r="S92" i="1"/>
  <c r="S93" i="1"/>
  <c r="S86" i="1"/>
  <c r="S89" i="1"/>
  <c r="T86" i="1"/>
  <c r="U86" i="1" s="1"/>
  <c r="H56" i="1" l="1"/>
  <c r="E56" i="1" s="1"/>
  <c r="G56" i="1" s="1"/>
  <c r="I56" i="1"/>
  <c r="I46" i="1"/>
  <c r="T46" i="1" s="1"/>
  <c r="U46" i="1" s="1"/>
  <c r="H46" i="1"/>
  <c r="E46" i="1" s="1"/>
  <c r="G46" i="1" s="1"/>
  <c r="I45" i="1"/>
  <c r="T45" i="1" s="1"/>
  <c r="U45" i="1" s="1"/>
  <c r="H45" i="1"/>
  <c r="E45" i="1" s="1"/>
  <c r="G45" i="1" s="1"/>
  <c r="I44" i="1"/>
  <c r="T44" i="1" s="1"/>
  <c r="U44" i="1" s="1"/>
  <c r="H44" i="1"/>
  <c r="E44" i="1" s="1"/>
  <c r="G44" i="1" s="1"/>
  <c r="I43" i="1"/>
  <c r="T43" i="1" s="1"/>
  <c r="U43" i="1" s="1"/>
  <c r="H43" i="1"/>
  <c r="E43" i="1" s="1"/>
  <c r="G43" i="1" s="1"/>
  <c r="I42" i="1"/>
  <c r="T42" i="1" s="1"/>
  <c r="U42" i="1" s="1"/>
  <c r="H42" i="1"/>
  <c r="E42" i="1" s="1"/>
  <c r="G42" i="1" s="1"/>
  <c r="H41" i="1"/>
  <c r="E41" i="1" s="1"/>
  <c r="I41" i="1"/>
  <c r="T41" i="1" s="1"/>
  <c r="U41" i="1" s="1"/>
  <c r="H47" i="1"/>
  <c r="E47" i="1" s="1"/>
  <c r="G47" i="1" s="1"/>
  <c r="I47" i="1"/>
  <c r="T47" i="1" s="1"/>
  <c r="U47" i="1" s="1"/>
  <c r="H48" i="1"/>
  <c r="E48" i="1" s="1"/>
  <c r="G48" i="1" s="1"/>
  <c r="I48" i="1"/>
  <c r="H49" i="1"/>
  <c r="E49" i="1" s="1"/>
  <c r="G49" i="1" s="1"/>
  <c r="I49" i="1"/>
  <c r="T49" i="1" s="1"/>
  <c r="U49" i="1" s="1"/>
  <c r="H50" i="1"/>
  <c r="E50" i="1" s="1"/>
  <c r="G50" i="1" s="1"/>
  <c r="I50" i="1"/>
  <c r="T50" i="1" s="1"/>
  <c r="U50" i="1" s="1"/>
  <c r="H51" i="1"/>
  <c r="E51" i="1" s="1"/>
  <c r="G51" i="1" s="1"/>
  <c r="I51" i="1"/>
  <c r="T51" i="1" s="1"/>
  <c r="U51" i="1" s="1"/>
  <c r="H52" i="1"/>
  <c r="E52" i="1" s="1"/>
  <c r="G52" i="1" s="1"/>
  <c r="I52" i="1"/>
  <c r="H53" i="1"/>
  <c r="E53" i="1" s="1"/>
  <c r="G53" i="1" s="1"/>
  <c r="I53" i="1"/>
  <c r="T53" i="1" s="1"/>
  <c r="U53" i="1" s="1"/>
  <c r="H54" i="1"/>
  <c r="E54" i="1" s="1"/>
  <c r="G54" i="1" s="1"/>
  <c r="I54" i="1"/>
  <c r="T54" i="1" s="1"/>
  <c r="U54" i="1" s="1"/>
  <c r="H55" i="1"/>
  <c r="E55" i="1" s="1"/>
  <c r="G55" i="1" s="1"/>
  <c r="I55" i="1"/>
  <c r="T55" i="1" s="1"/>
  <c r="U55" i="1" s="1"/>
  <c r="I40" i="1"/>
  <c r="T40" i="1" s="1"/>
  <c r="U40" i="1" s="1"/>
  <c r="H40" i="1"/>
  <c r="G40" i="1"/>
  <c r="I39" i="1"/>
  <c r="T39" i="1" s="1"/>
  <c r="U39" i="1" s="1"/>
  <c r="H39" i="1"/>
  <c r="G39" i="1"/>
  <c r="I38" i="1"/>
  <c r="T38" i="1" s="1"/>
  <c r="U38" i="1" s="1"/>
  <c r="H38" i="1"/>
  <c r="G38" i="1"/>
  <c r="I37" i="1"/>
  <c r="T37" i="1" s="1"/>
  <c r="U37" i="1" s="1"/>
  <c r="H37" i="1"/>
  <c r="G37" i="1"/>
  <c r="G41" i="1" l="1"/>
  <c r="S41" i="1" s="1"/>
  <c r="E35" i="1"/>
  <c r="S40" i="1"/>
  <c r="S50" i="1"/>
  <c r="S54" i="1"/>
  <c r="S37" i="1"/>
  <c r="S52" i="1"/>
  <c r="S48" i="1"/>
  <c r="S43" i="1"/>
  <c r="T56" i="1"/>
  <c r="U56" i="1" s="1"/>
  <c r="S39" i="1"/>
  <c r="S53" i="1"/>
  <c r="S49" i="1"/>
  <c r="S42" i="1"/>
  <c r="S46" i="1"/>
  <c r="S38" i="1"/>
  <c r="T52" i="1"/>
  <c r="U52" i="1" s="1"/>
  <c r="T48" i="1"/>
  <c r="U48" i="1" s="1"/>
  <c r="S55" i="1"/>
  <c r="S51" i="1"/>
  <c r="S47" i="1"/>
  <c r="S45" i="1"/>
  <c r="S56" i="1"/>
  <c r="S44" i="1"/>
  <c r="H29" i="1" l="1"/>
  <c r="H28" i="1" s="1"/>
  <c r="R28" i="1" l="1"/>
  <c r="I29" i="1"/>
  <c r="I28" i="1" s="1"/>
  <c r="G29" i="1"/>
  <c r="G28" i="1" s="1"/>
  <c r="T29" i="1" l="1"/>
  <c r="U29" i="1" s="1"/>
  <c r="I83" i="1" l="1"/>
  <c r="I36" i="1"/>
  <c r="G57" i="1"/>
  <c r="S57" i="1" s="1"/>
  <c r="G36" i="1"/>
  <c r="G66" i="1"/>
  <c r="G65" i="1"/>
  <c r="G64" i="1"/>
  <c r="G63" i="1"/>
  <c r="G62" i="1"/>
  <c r="G58" i="1"/>
  <c r="G61" i="1"/>
  <c r="G60" i="1"/>
  <c r="G59" i="1"/>
  <c r="H36" i="1"/>
  <c r="H35" i="1" s="1"/>
  <c r="T36" i="1" l="1"/>
  <c r="U36" i="1" s="1"/>
  <c r="I35" i="1"/>
  <c r="S36" i="1"/>
  <c r="S66" i="1"/>
  <c r="S59" i="1"/>
  <c r="S58" i="1"/>
  <c r="S63" i="1"/>
  <c r="S65" i="1"/>
  <c r="S64" i="1"/>
  <c r="S62" i="1"/>
  <c r="S60" i="1"/>
  <c r="S61" i="1"/>
  <c r="H83" i="1" l="1"/>
  <c r="S83" i="1"/>
  <c r="T83" i="1"/>
  <c r="U83" i="1" s="1"/>
  <c r="E82" i="1"/>
  <c r="F82" i="1"/>
  <c r="G82" i="1"/>
  <c r="I82" i="1"/>
  <c r="J82" i="1"/>
  <c r="K82" i="1"/>
  <c r="L82" i="1"/>
  <c r="M82" i="1"/>
  <c r="N82" i="1"/>
  <c r="O82" i="1"/>
  <c r="P82" i="1"/>
  <c r="Q82" i="1"/>
  <c r="E34" i="1"/>
  <c r="J34" i="1"/>
  <c r="K34" i="1"/>
  <c r="L34" i="1"/>
  <c r="M34" i="1"/>
  <c r="N34" i="1"/>
  <c r="O34" i="1"/>
  <c r="P34" i="1"/>
  <c r="Q34" i="1"/>
  <c r="R35" i="1"/>
  <c r="H23" i="1"/>
  <c r="H22" i="1"/>
  <c r="H115" i="1"/>
  <c r="H112" i="1" s="1"/>
  <c r="G68" i="1"/>
  <c r="G67" i="1"/>
  <c r="Q27" i="1"/>
  <c r="P27" i="1"/>
  <c r="O27" i="1"/>
  <c r="N27" i="1"/>
  <c r="M27" i="1"/>
  <c r="L27" i="1"/>
  <c r="K27" i="1"/>
  <c r="J27" i="1"/>
  <c r="E27" i="1"/>
  <c r="D21" i="1"/>
  <c r="P21" i="1"/>
  <c r="P20" i="1" s="1"/>
  <c r="O21" i="1"/>
  <c r="O20" i="1" s="1"/>
  <c r="N21" i="1"/>
  <c r="N20" i="1" s="1"/>
  <c r="M21" i="1"/>
  <c r="M20" i="1" s="1"/>
  <c r="L21" i="1"/>
  <c r="L20" i="1" s="1"/>
  <c r="K21" i="1"/>
  <c r="K20" i="1" s="1"/>
  <c r="J21" i="1"/>
  <c r="E21" i="1"/>
  <c r="I23" i="1"/>
  <c r="I22" i="1"/>
  <c r="W82" i="1" l="1"/>
  <c r="T82" i="1" s="1"/>
  <c r="U82" i="1" s="1"/>
  <c r="W21" i="1"/>
  <c r="W27" i="1"/>
  <c r="W34" i="1"/>
  <c r="J20" i="1"/>
  <c r="W20" i="1" s="1"/>
  <c r="G35" i="1"/>
  <c r="G34" i="1" s="1"/>
  <c r="I80" i="1"/>
  <c r="I79" i="1" s="1"/>
  <c r="H80" i="1"/>
  <c r="H79" i="1" s="1"/>
  <c r="P26" i="1"/>
  <c r="P18" i="1" s="1"/>
  <c r="P19" i="1" s="1"/>
  <c r="S28" i="1"/>
  <c r="I34" i="1"/>
  <c r="S82" i="1"/>
  <c r="H82" i="1"/>
  <c r="H34" i="1"/>
  <c r="Q26" i="1"/>
  <c r="M26" i="1"/>
  <c r="E26" i="1"/>
  <c r="L26" i="1"/>
  <c r="K26" i="1"/>
  <c r="O26" i="1"/>
  <c r="O18" i="1" s="1"/>
  <c r="O19" i="1" s="1"/>
  <c r="J26" i="1"/>
  <c r="N26" i="1"/>
  <c r="H27" i="1"/>
  <c r="S67" i="1"/>
  <c r="H21" i="1"/>
  <c r="H20" i="1" s="1"/>
  <c r="G21" i="1"/>
  <c r="G20" i="1" s="1"/>
  <c r="S115" i="1"/>
  <c r="S68" i="1"/>
  <c r="S23" i="1"/>
  <c r="S22" i="1"/>
  <c r="E20" i="1"/>
  <c r="D20" i="1"/>
  <c r="G27" i="1"/>
  <c r="Q21" i="1"/>
  <c r="W26" i="1" l="1"/>
  <c r="J18" i="1"/>
  <c r="J19" i="1" s="1"/>
  <c r="K18" i="1"/>
  <c r="K19" i="1" s="1"/>
  <c r="S80" i="1"/>
  <c r="H26" i="1"/>
  <c r="G26" i="1"/>
  <c r="D18" i="1"/>
  <c r="D19" i="1" s="1"/>
  <c r="S85" i="1"/>
  <c r="M18" i="1"/>
  <c r="M19" i="1" s="1"/>
  <c r="I27" i="1"/>
  <c r="E18" i="1"/>
  <c r="E19" i="1" s="1"/>
  <c r="S35" i="1"/>
  <c r="S34" i="1"/>
  <c r="L18" i="1"/>
  <c r="S112" i="1"/>
  <c r="Q20" i="1"/>
  <c r="Q18" i="1"/>
  <c r="Q19" i="1" s="1"/>
  <c r="N18" i="1"/>
  <c r="I21" i="1"/>
  <c r="N19" i="1" l="1"/>
  <c r="W18" i="1"/>
  <c r="L19" i="1"/>
  <c r="S27" i="1"/>
  <c r="I26" i="1"/>
  <c r="H18" i="1"/>
  <c r="H19" i="1" s="1"/>
  <c r="I20" i="1"/>
  <c r="S21" i="1"/>
  <c r="G18" i="1"/>
  <c r="S79" i="1"/>
  <c r="W19" i="1" l="1"/>
  <c r="S26" i="1"/>
  <c r="I18" i="1"/>
  <c r="S18" i="1" s="1"/>
  <c r="S20" i="1"/>
  <c r="G19" i="1"/>
  <c r="I19" i="1" l="1"/>
  <c r="S19" i="1" s="1"/>
  <c r="T22" i="1" l="1"/>
  <c r="U22" i="1" s="1"/>
  <c r="T23" i="1"/>
  <c r="U23" i="1" s="1"/>
  <c r="T27" i="1"/>
  <c r="T34" i="1"/>
  <c r="U34" i="1" s="1"/>
  <c r="T79" i="1"/>
  <c r="U79" i="1" s="1"/>
  <c r="T80" i="1"/>
  <c r="U80" i="1" s="1"/>
  <c r="T85" i="1"/>
  <c r="U85" i="1" s="1"/>
  <c r="T112" i="1"/>
  <c r="U112" i="1" s="1"/>
  <c r="T115" i="1"/>
  <c r="U115" i="1" s="1"/>
  <c r="T28" i="1" l="1"/>
  <c r="U28" i="1" s="1"/>
  <c r="U27" i="1"/>
  <c r="T26" i="1"/>
  <c r="U26" i="1" s="1"/>
  <c r="U35" i="1"/>
  <c r="T35" i="1"/>
  <c r="T21" i="1" l="1"/>
  <c r="U21" i="1" s="1"/>
  <c r="T18" i="1" l="1"/>
  <c r="U18" i="1" s="1"/>
  <c r="T20" i="1"/>
  <c r="U20" i="1" s="1"/>
  <c r="T19" i="1" l="1"/>
  <c r="U19" i="1" s="1"/>
</calcChain>
</file>

<file path=xl/sharedStrings.xml><?xml version="1.0" encoding="utf-8"?>
<sst xmlns="http://schemas.openxmlformats.org/spreadsheetml/2006/main" count="987" uniqueCount="383">
  <si>
    <t>Приложение № 12</t>
  </si>
  <si>
    <t>к приказу Минэнерго России
от 25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</si>
  <si>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</si>
  <si>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за 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</si>
  <si>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</si>
  <si>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</si>
  <si>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</si>
  <si>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</si>
  <si>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</si>
  <si>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</si>
  <si>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</si>
  <si>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</si>
  <si>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</si>
  <si>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</si>
  <si>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</si>
  <si>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</si>
  <si>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</si>
  <si>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</si>
  <si>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</si>
  <si>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</si>
  <si>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</si>
  <si>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</si>
  <si>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</si>
  <si>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</si>
  <si>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</si>
  <si>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</si>
  <si>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>Факт</t>
  </si>
  <si>
    <t>млн. рублей
(без НДС)</t>
  </si>
  <si>
    <t>%</t>
  </si>
  <si>
    <t>Муниципального предприятия "Всеволожское предприятие электрических сетей"</t>
  </si>
  <si>
    <t>Всего, в том числе:</t>
  </si>
  <si>
    <t>Ленинградская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</si>
  <si>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</si>
  <si>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</si>
  <si>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</si>
  <si>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</si>
  <si>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</si>
  <si>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</si>
  <si>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</si>
  <si>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</si>
  <si>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</si>
  <si>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</si>
  <si>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</si>
  <si>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</si>
  <si>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</si>
  <si>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</si>
  <si>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</si>
  <si>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</si>
  <si>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</si>
  <si>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</si>
  <si>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</si>
  <si>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</si>
  <si>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</si>
  <si>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</si>
  <si>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</si>
  <si>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</si>
  <si>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</si>
  <si>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</si>
  <si>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</si>
  <si>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</si>
  <si>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</si>
  <si>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</si>
  <si>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</si>
  <si>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</si>
  <si>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</si>
  <si>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</si>
  <si>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</si>
  <si>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</si>
  <si>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</si>
  <si>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</si>
  <si>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1.3</t>
  </si>
  <si>
    <t>Инвестиционные проекты, реализация которых обуславливается схемами и программами перспективного развития электоэнергетики,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</si>
  <si>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</si>
  <si>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</si>
  <si>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</si>
  <si>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</si>
  <si>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</si>
  <si>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</si>
  <si>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</si>
  <si>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</si>
  <si>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</si>
  <si>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</si>
  <si>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</si>
  <si>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</si>
  <si>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</si>
  <si>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1.2.2.1.18</t>
  </si>
  <si>
    <t>1.2.1.1.1</t>
  </si>
  <si>
    <t xml:space="preserve">пос. Токсово, реконструкция ВЛ-10 кВ ф. 601-06 участка между ТП-214 и ТП-232 (переход ж/д), L=60 м </t>
  </si>
  <si>
    <t xml:space="preserve">I_2000001118 </t>
  </si>
  <si>
    <t>1.2.2.1.19</t>
  </si>
  <si>
    <t>1.2.2.1.20</t>
  </si>
  <si>
    <t>1.2.2.1.21</t>
  </si>
  <si>
    <t>1.2.2.1.22</t>
  </si>
  <si>
    <t>г. Всеволожск, реконструкция ВЛ-0,4 кВ ф. 2 от ТП-120 по ул. Обороны и пер. Теневому L=750м</t>
  </si>
  <si>
    <t xml:space="preserve"> I_2000001242</t>
  </si>
  <si>
    <t>1.2.2.1.23</t>
  </si>
  <si>
    <t>1.2.2.1.24</t>
  </si>
  <si>
    <t>Реконструкция КЛ-6кВ ф.640-01 от РП-10 до ТП-90, L~150м,Колтушское ш. у д.20.  г.Всеволожск</t>
  </si>
  <si>
    <t>J_2000000139</t>
  </si>
  <si>
    <t>1.2.2.1.25</t>
  </si>
  <si>
    <t>J_2000001310</t>
  </si>
  <si>
    <t>1.2.2.1.26</t>
  </si>
  <si>
    <t>1.2.2.1.27</t>
  </si>
  <si>
    <t>1.2.3</t>
  </si>
  <si>
    <t xml:space="preserve"> Развитие и модернизация учета электрической энергии (мощности)</t>
  </si>
  <si>
    <t>1.2.3.1</t>
  </si>
  <si>
    <t xml:space="preserve"> Установка приборов учета, класс напряжения 0,22 (0,4) кВ</t>
  </si>
  <si>
    <t>1.2.3.1.1</t>
  </si>
  <si>
    <t>Установка приборов учета на границе балансовой принадлежности со смежными сетевыми организациями и иными владельцами объектов ЭСХ</t>
  </si>
  <si>
    <t>г.Всеволожск,КЛ-10кВ от ТП-118 до ТП-120,АСБ-10 3х185, L≈0,11км</t>
  </si>
  <si>
    <t>E_2000002311</t>
  </si>
  <si>
    <t>г.Всеволожск, строительство КЛ-10кВ от ТП-118 до ТП-123, кабелем АСБ-10 3х185, L≈0,49км</t>
  </si>
  <si>
    <t>E_2000002312</t>
  </si>
  <si>
    <t>E_0000001225</t>
  </si>
  <si>
    <t>E_0000001110</t>
  </si>
  <si>
    <t>E_0000001222</t>
  </si>
  <si>
    <t>E_0000000222</t>
  </si>
  <si>
    <t>1.2.2.1.30</t>
  </si>
  <si>
    <t>J_2000000455</t>
  </si>
  <si>
    <t>1.2.2.1.28</t>
  </si>
  <si>
    <t xml:space="preserve"> </t>
  </si>
  <si>
    <t xml:space="preserve">1.2.3.2 </t>
  </si>
  <si>
    <t>Установка приборов учета, класс напряжения 6 (10) кВ</t>
  </si>
  <si>
    <t>1.2.3.2.1</t>
  </si>
  <si>
    <t>J_2100000054</t>
  </si>
  <si>
    <t>1.2.2.1.29</t>
  </si>
  <si>
    <t>1.2.2.1.31</t>
  </si>
  <si>
    <t>Реконструкция ВЛ-10 кВ ф. 325-01 L~ 450 м,  ул. Пионерская,  п. Рахья</t>
  </si>
  <si>
    <t>J_2100001127</t>
  </si>
  <si>
    <t>1.2.2.1.32</t>
  </si>
  <si>
    <t>Реконструкция ВЛ-0,4кВ  ТП-104 Ф.2,   L~445м , г. Всеволожск.</t>
  </si>
  <si>
    <t>J_2200001281</t>
  </si>
  <si>
    <t xml:space="preserve"> Строительство 2БКРТП-630/6/0,4кВ взамен ЗТП-2411 с  трансформаторами    ТМГ- 400/6/0,4кВ,  пос. им. Свердлова</t>
  </si>
  <si>
    <t>J_2000002576</t>
  </si>
  <si>
    <t>1.2.2.1.33</t>
  </si>
  <si>
    <t>1.6.1</t>
  </si>
  <si>
    <t>Автомобиль УАЗ</t>
  </si>
  <si>
    <t>J_2200000437</t>
  </si>
  <si>
    <t>1.6.2</t>
  </si>
  <si>
    <t>Замена ПУ на основании ФЗ 522 по классу напряжения 0,4кВ</t>
  </si>
  <si>
    <t>М_2200000055</t>
  </si>
  <si>
    <t>г.Всеволожск, в ТП-85 замена оборудования.</t>
  </si>
  <si>
    <t>E_2300000158</t>
  </si>
  <si>
    <t>Реконструкция ВЛ-0,4кВ ТП-69 Ф.7,   L~550м, г. Всеволожск.</t>
  </si>
  <si>
    <t>J_2000001292</t>
  </si>
  <si>
    <t xml:space="preserve">Реконструкция КЛ-6кВ ф.640-01 от РП-10 до ТП-94, L~550м., Колтушское ш. у д.20,  г.Всеволожск
</t>
  </si>
  <si>
    <t>J_2200001123</t>
  </si>
  <si>
    <t>J_2200001124</t>
  </si>
  <si>
    <t>Реконструкция  ВЛ-0.4кВ от РУ-0.4кВ ТП-148 L~380м ;  г. Всеволожск</t>
  </si>
  <si>
    <t>J_2200001262</t>
  </si>
  <si>
    <t>Реконструкция ВЛ-0,4кВ  ТП-17 Ф.8  L~1040м  ул.Коммуны, ул.Варшавская, г. Всеволожск</t>
  </si>
  <si>
    <t>J_2200001266</t>
  </si>
  <si>
    <t>Реконструкция ВЛ-0,4кВ ТП-85 Ф.3 , L~430м г. Всеволожск.</t>
  </si>
  <si>
    <t>J_2200001296</t>
  </si>
  <si>
    <t>Реконструкция ВЛ-0,4 кВ от ТП-322   L~700 м,  ул. Озерная, Токсово</t>
  </si>
  <si>
    <t>J_2200012102</t>
  </si>
  <si>
    <t>Pеконструкция КЛ-10кВ от ПС-525 ф.525-203   L~200м,    ул. Гоголя, г.Всеволожск</t>
  </si>
  <si>
    <t>J_2200001312</t>
  </si>
  <si>
    <t>Реконструкция КЛ-10 кВ ф.403-04  от ТП-92 до1-й  ОЛ в сторону ТП-112    L~210 м, г.Всеволожск.</t>
  </si>
  <si>
    <t>J_2200001317</t>
  </si>
  <si>
    <t>Реконструкция КЛ-10 кВ ф.525-103 L~275 м  от ТП-172 до муфты в сторону ТП-31. г.Всеволожск.</t>
  </si>
  <si>
    <t>J_2200001322</t>
  </si>
  <si>
    <t>J_2300001125</t>
  </si>
  <si>
    <t>Реконструкция  2ВЛ-0,4 кВ ф. 2(L~  90 м ), ф. 8(L~230 м  ) от ТП-41,   Октябрьское шоссе, ул. Гладкинская четная,  п. Рахья</t>
  </si>
  <si>
    <t>J_2300001261</t>
  </si>
  <si>
    <t xml:space="preserve">Реконструкция ВЛ-0,4кВ ТП-16 Ф.3   L~300м г. Всеволожск </t>
  </si>
  <si>
    <t>J_2300001270</t>
  </si>
  <si>
    <t>Реконструкция ВЛ-0,4кВ  ТП-87 Ф.2   L~145м  ул.Горсткина, г. Всеволожск.</t>
  </si>
  <si>
    <t>J_2300001271</t>
  </si>
  <si>
    <t>Реконструкция ВЛ-0,4кВ ТП-113 Ф.2,   L~250м  ул.Тургенева, г. Всеволожск.</t>
  </si>
  <si>
    <t>J_2300001274</t>
  </si>
  <si>
    <t>Реконструкция ВЛ-0,4кВ  ТП-147 Ф.2,   L~410м  г. Всеволожск.</t>
  </si>
  <si>
    <t>J_2300001289</t>
  </si>
  <si>
    <t>Реконструкция ВЛ-0,4кВ ТП-147 Ф.4 ,  L~200м г. Всеволожск.</t>
  </si>
  <si>
    <t>J_2300001290</t>
  </si>
  <si>
    <t>Реконструкция ВЛ-0,4кВ ТП-69 Ф.6,  L~340м г. Всеволожск.</t>
  </si>
  <si>
    <t>J_2300001291</t>
  </si>
  <si>
    <t>Реконструкция ВЛ-0,4кВ  ТП-69 Ф.9 ,  L~320м , г. Всеволожск.</t>
  </si>
  <si>
    <t>J_2300001293</t>
  </si>
  <si>
    <t>пос.Токсово, реконструкция ВЛ-0,4кВ от ПП-4 по ул.Инженерная,СИП-2 3х95+1х95</t>
  </si>
  <si>
    <t>E_2300001216</t>
  </si>
  <si>
    <t>Реконструкция ВЛ-0,4кВ  ТП-41 ф.4  L~450м,  г.п.Рахья</t>
  </si>
  <si>
    <t xml:space="preserve"> J_2300001243</t>
  </si>
  <si>
    <t xml:space="preserve">Pеконструкция КЛ-10 кВ от РП-4 ф. 525-403 до  ТП-192, L~ 130 м. г. Всеволожск </t>
  </si>
  <si>
    <t>J_2300001313</t>
  </si>
  <si>
    <t xml:space="preserve">пос.Рахья, ВЛ-10кВ, ф. 1от РТП-2983 до Сосновой (к ТП-5), СИП-3 1х95, L=250м </t>
  </si>
  <si>
    <t>E_2300000119</t>
  </si>
  <si>
    <t>пос.Рахья, реконструкция КЛ-0,4 от  ТП-15 до д.31-32 по ул.Стационная,АСБ-1 4х120</t>
  </si>
  <si>
    <t>E_2300000142</t>
  </si>
  <si>
    <t xml:space="preserve">пос.Рахья,ВЛ-0,4кВ от ТП-41 по ул.Луговая,ул.Железнодорожная,ул.Гладкинская,СИП-2 3х95+1х95, L=1100м </t>
  </si>
  <si>
    <t xml:space="preserve">пос.Рахья,ВЛ-10кВ,от РТП-2983 до ТП-17,СИП-3 1х95, L=1150м </t>
  </si>
  <si>
    <t xml:space="preserve">г.Всеволожск,ВЛ-0,4кВ от ТП-20 по ул.Некрасова,СИП-2 3х95+1х95, L=470м </t>
  </si>
  <si>
    <t>Освоение капитальных вложений 2023 года, млн. рублей (без НДС)</t>
  </si>
  <si>
    <t>Остаток освоения капитальных вложений на 01.01.2023 год, млн. рублей
(без НДС)</t>
  </si>
  <si>
    <t>Фактический объем освоения капитальных вложений на 01.01.2023 год в прогнозных ценах соответствующих лет, млн. рублей
(без НДС)</t>
  </si>
  <si>
    <t>Распоряжением Комитета по ТЭК  №79 от 31.10.2022г.</t>
  </si>
  <si>
    <t>Строительство КТП-630/10/0,4 взамен ТП-439  установка существующего тр-ра 250 кВА, ул. Луговая, пос. Токсово</t>
  </si>
  <si>
    <t xml:space="preserve">J_2200002568 </t>
  </si>
  <si>
    <t xml:space="preserve">Строительство КРУН-10кВ   ф.325-16, от оп.117-оп.118   г.п. Рахья  
</t>
  </si>
  <si>
    <t>J_2200000265</t>
  </si>
  <si>
    <t>г.Всеволожск,ВЛ-0,4кВ от ТП-88 по ул.Евграфова,СИП-2 3х95+1х95, L=600м</t>
  </si>
  <si>
    <t>Покупка электроинструмента и вспомогательных материалов для выполнения ИПР</t>
  </si>
  <si>
    <t>В связи с отсутствием тарифных источников титул перенесен в 2024г. (АОТС 18.01.23) Проект находится на согласовании в Комитете по ТЭК.</t>
  </si>
  <si>
    <t>В связи с отсутствием тарифных источников, строительство титула перенесено на 2025г. (АТО от 28.12.2021г.) Проект находится на согласовании в Комитете по ТЭК.</t>
  </si>
  <si>
    <t>В связи с отсутствием тарифных источников титул перенесен в 2023г.(АТО от 18.02.2022г.)</t>
  </si>
  <si>
    <t>В связи с отсутствием тарифных источников, СМР титула перенесено на 2023г.  (АТО от 30.04.2020г.) ПИР выполнен в полном объеме, подано заявление получение постановления на размещение объекта в Администрацию ВМР, срок получения постановления - январь 2022г, Заключен договор подряда, невыполнение со стороны подрядчика в связи с отсутствием авансирования</t>
  </si>
  <si>
    <t>В связи с отсутствием тарифных источников , строительство титула перенесено на 2023г.  (АТО от 20.12.2022г.)</t>
  </si>
  <si>
    <t>В связи с отсутствием тарифных источников, строительство титула перенесено на 2023г.  (АТО от 20.12.22г.)/ Заключен договор подряда, невыполнение со стороны подрядчика в связи с отсутствием авансирования</t>
  </si>
  <si>
    <t>В связи с отсутствием тарифных источников титул перенесен в 2024г. (АТО от 26.12.22) Проект находится на согласовании в Комитете по ТЭК.</t>
  </si>
  <si>
    <t>В связи с отсутствием тарифных источников титул перенесен в ИПР 2025-2029г.(АТО от 28.02.2022) Проект находится на согласовании в Комитете по ТЭК.</t>
  </si>
  <si>
    <t>В связи с отсутствием тарифных источников титул перенесен в 2024г. (АТО от 31.01.2022) Проект находится на согласовании в Комитете по ТЭК.</t>
  </si>
  <si>
    <t>В связи с отсутствием тарифных источников, выполнение титула перенесено в ИПР 2025-2029гг.  Проект находится на согласовании в Комитете по ТЭК.</t>
  </si>
  <si>
    <t>В связи с отсутствием тарифных источников титул перенесен в ИПР 2025-2029гг. (АТО от 18.02.2022)  Проект находится на согласовании в Комитете по ТЭК.</t>
  </si>
  <si>
    <t>В связи с отсутствием тарифных источников титул перенесен в ИПР 2025-2029гг.(АТО от 28.02.2022) Проект находится на согласовании в Комитете по ТЭК.</t>
  </si>
  <si>
    <t>В связи с отсутствием тарифных источников титул перенесен в ИПР 2025-2029гг. (АТО 18.02.2022) Проект находится на согласовании в Комитете по ТЭК.</t>
  </si>
  <si>
    <t>В связи с отсутствием тарифных источников титул перенесен в 2023г.</t>
  </si>
  <si>
    <t>В связи с отсутствием тарифных источников титул перенесен в 2024г. (АОТС 10.02.23)  Проект находится на согласовании в Комитете по ТЭК.</t>
  </si>
  <si>
    <t>В связи с отсутствием тарифных источников титул перенесен в 2024г. (АОТС 31.01.23)  Проект находится на согласовании в Комитете по ТЭК.</t>
  </si>
  <si>
    <t>В связи с отсутствием тарифных источников титул перенесен в 2024г. Проект находится на согласовании в Комитете по ТЭК.</t>
  </si>
  <si>
    <t>В связи с отсутствием тарифных источников титул перенесен в ИПР 2025-2029г. Проект находится на согласовании в Комитете по ТЭК.</t>
  </si>
  <si>
    <t>В связи с отсутствием тарифных источников титул перенесен в 2024г.  Проект находится на согласовании в Комитете по ТЭК.</t>
  </si>
  <si>
    <t>Корректировка сроков реализации в соотвествии  с уточненным реестром заключенных договоров технологического присоединения потребителей. Работы по титулу перенесены с 2018 г. на 2019г./устранение замечаний подрядчиком по ПИР, СМР перенесены на 2023г (АТО 28.01.22)  Проект находится на согласовании в Комитете по ТЭК.</t>
  </si>
  <si>
    <t>В связи с ограниченными источниками финансирования в 2015 году, объект перенесен в ИПР 2019г/ устранение замечаний подрядчиком по ПИР, СМР перенесены на 2024г(АТО 24.02.21) Проект находится на согласовании в Комитете по ТЭК.</t>
  </si>
  <si>
    <t>В связи с ограниченными источниками финансирования в 2015 году, объект перенесен в ИПР 2019г/ устранение замечаний подрядчиком по ПИР, СМР перенесены на 2024г (АТО 31.01.2022) Проект находится на согласовании в Комитете по ТЭК.</t>
  </si>
  <si>
    <t>В связи с отсутствием тарифных источников титул перенесен в 2023г. (АТО от 28.01.2022) Финансирование планируется в 2024г.</t>
  </si>
  <si>
    <t>В связи с отсутствием тарифных источников титул перенесен в 2023г. (АТО от 31.01.2022) Финансирование планируется в 2024г.</t>
  </si>
  <si>
    <t>В связи с отсутствием тарифных источников титул перенесен в ИПР2025-2029г.(АТО от 28.12.2021г.) Проект находится на согласовании в Комитете по ТЭК.</t>
  </si>
  <si>
    <t>Освоение планируется в 2024г. Финансирование запланировано  в  2025г. (АТО 28.02.22) Проект находится на согласовании в Комитете по ТЭК.</t>
  </si>
  <si>
    <t>Освоение планируется в 2023г. Финансирование запланировано  в  2024г. (АТО 18.01.23) Проект находится на согласовании в Комитете по ТЭК.</t>
  </si>
  <si>
    <t>В связи с отсутствием тарифных источников титул перенесен в ИПР 2025-2029г.(АТО от 18.02.2022г.) Проект находится на согласовании в Комитете по ТЭК.</t>
  </si>
  <si>
    <t>В связи с ограниченными источниками финансирования в 2015 году, объект перенесен в ИПР 2019г/ устранение замечаний подрядчиком по ПИР,  СМР перенесены на 2023г (АТО 28.01.2022)</t>
  </si>
  <si>
    <t>г.Всеволожск,КТПП-630 с трансформатором 400кВА на ул.Варшавская взамен ТП-11</t>
  </si>
  <si>
    <t>E_2000002515</t>
  </si>
  <si>
    <t>пос. Токсово, КЛ-10 к от ТП-431 до ТП-324, фид. 601-08 АСБ-10-185</t>
  </si>
  <si>
    <t>E_2000000236</t>
  </si>
  <si>
    <t>1.4.7</t>
  </si>
  <si>
    <t>1.4.8</t>
  </si>
  <si>
    <t>автомобиль легковой ВАЗ (НИВА) 3 шт</t>
  </si>
  <si>
    <t>J_2200000438</t>
  </si>
  <si>
    <t>В связи с отсутствием тарифных источников титул перенесен в 2023г</t>
  </si>
  <si>
    <t>договор лизинга от 26.09.22г. №22877-СПБ-22-АМ-Л, договор лизинга от 26.09.22г.  №22878-СПБ-22-АМ-Л</t>
  </si>
  <si>
    <t>производственная необходимость</t>
  </si>
  <si>
    <t>1.2.1.1.2</t>
  </si>
  <si>
    <t>Реконструкция ТП-239. Замена существующего тр. ТМГ-100/10/0,4 на ТМГ- 160/10/0,4 кВ.  ул. Садовая,  г. Всеволожск (ООО «Кураж» 22/Д-184 от 19.04.2022 г.)</t>
  </si>
  <si>
    <t>М_2200032502</t>
  </si>
  <si>
    <t>1.2.2.1.34</t>
  </si>
  <si>
    <t>Реконструкция ВЛИ-0,4кВт от  оп.1 ф.15 ТП-12 до КК-12/1 L=0,1км. Ул.Межевая д.20,г.Всеволожск (ИП Сукиасян Т.М, ИП Сукиасян Р.М. 21/З-718 от 28.12.21 г.)</t>
  </si>
  <si>
    <t>N_2300032223</t>
  </si>
  <si>
    <t>1.2.2.1.35</t>
  </si>
  <si>
    <t>Реконструкция КВЛ-0,4 кВ фид. 1 ТП-31, L= 430 м., ул. Ломоносова, г. Всеволожск  (Прокопьев А.Ю. 22/Д-528 от 01.08.22 г.)</t>
  </si>
  <si>
    <t>N_2300031253</t>
  </si>
  <si>
    <t>1.4.9</t>
  </si>
  <si>
    <t xml:space="preserve">Строительств 2КЛ-0,4 кВ от ТП-284 L=0,145км , Колтушское шоссе, д.20, г.Всеволожск (ГБУЗ ЛО «ВКМБ 20/Д-100 от 10.08.20.)           </t>
  </si>
  <si>
    <t>L_2100003245</t>
  </si>
  <si>
    <t>1.4.10</t>
  </si>
  <si>
    <t>Строительство 2 КЛ-0,4 кВ от ТП-250, L- 2х200 м., пр. Христиновский, д. 91 г.Всеволожск  (МКУ "ЦОФМУ" 22/Д-057 от 11.03.2022г)</t>
  </si>
  <si>
    <t>M_2200032415</t>
  </si>
  <si>
    <t>1.4.11</t>
  </si>
  <si>
    <t>Строительство ВЛИ-0,4 кВ от ТП-52, L-105 м., пр. Алексеевский, д. 71  г. Всеволожск  (Фейгинов Д.М.  22/Д-044 от 25.02.22 г.)</t>
  </si>
  <si>
    <t>M_2200032221</t>
  </si>
  <si>
    <t>1.4.12</t>
  </si>
  <si>
    <t>Строительство ВЛИ-0,4 кВ от ТП-267, L-12 м., ул. Сергиевская, уч. 200 г. Всеволожск  (ИП Чикина Г.О. 22/Д-288 от 23.05.22 г.)</t>
  </si>
  <si>
    <t>M_2200032222</t>
  </si>
  <si>
    <t>1.4.13</t>
  </si>
  <si>
    <t>Строительство ВЛИ-0,4 кВ от ТП-120, L-60 м., ул. Окружная, д. 56А г. Всеволожск  (Квятковский Е.А.  21/Д-315 от 24.06.21 г.)</t>
  </si>
  <si>
    <t>M_2200031252</t>
  </si>
  <si>
    <t>1.4.14</t>
  </si>
  <si>
    <t>Строительство ВЛИ-0,4 кВ от ТП-305, L-125 м., Колтушское шоссе, уч. 109,  г. Всеволожск  (Аллахвердиев А.А. 21/Д-409 от 02.08.21 г.)</t>
  </si>
  <si>
    <t>N_2300032619</t>
  </si>
  <si>
    <t xml:space="preserve">СЗ №С/320 от 15.06.21 Мероприятия по технологическому присоединению  (ГБУЗ ЛО «ВКМБ 20/Д-100 от 10.08.20.)           </t>
  </si>
  <si>
    <t>СЗ № С/854 от 07.09.2022 // СМКУ "ЦОФМУ" 22/Д-057 от 11.03.2022г</t>
  </si>
  <si>
    <t>СЗ С/1212-1 от 23.12.2022   Мероприятия по технологическому присоединению (Фейгинов 22/З-044 от 25.02.22 г.)</t>
  </si>
  <si>
    <t>СЗ  С/ 1211-1 от 23.12.2022   Мероприятия по технологическому присоединению (ИП Чикина Г.О 22/З-288 от 23.05.22 г.)</t>
  </si>
  <si>
    <t>СЗ С/1213-1 от 23.12.2022  (Квятковский Е.А.  21/Д-315 от 24.06.2021)</t>
  </si>
  <si>
    <t>СЗ С/268 от 04.04.23  Мероприятия по технологическому присоединению (Аллахвердиев А.А. 21/Д-409 от 02.08.21 г.)</t>
  </si>
  <si>
    <t>СЗ  С/176 от 06.03.2023   Мероприятия по технологическому присоединению (ИП Сукиасян Т.М, ИП Сукиасян Р.М. 21/З-718 от 28.12.21 г.)</t>
  </si>
  <si>
    <t>СЗ С/196 от 14.03.2023 Мероприятия по технологическому присоединению  (Прокопьев А.Ю. 22/Д-528 от 01.08.2022)</t>
  </si>
  <si>
    <t>Выполнение мероприятий по замене и установке ПУ в соответствии с ФЗ 522</t>
  </si>
  <si>
    <t>СЗ С/920 от 26.09.22 (ООО "Кураж" 22/З-184 от 19.04.2022)</t>
  </si>
  <si>
    <t>Мероприятия по технологическому присоединению ООО "Петрострой", Г.Всеволожск дорога Жизни (16/Д-325)</t>
  </si>
  <si>
    <t>1.1.1.3.1</t>
  </si>
  <si>
    <t>I_0000033611</t>
  </si>
  <si>
    <t>Заключен договор с подрядчиком на работыпо этапу для ввода второй очереди строительства в связи с началом финансирования объекта силами ГКУ "УС ЛО" (банкротство ООО "Петрострой")</t>
  </si>
  <si>
    <t xml:space="preserve">Реконструкция ВЛ-0,4 кВ фид. 3 ТП-231, L= 400 м., ул. Гагарина, п.Токсово (Курятников В.М. 22/Д-140 от 07.04.22г.) </t>
  </si>
  <si>
    <t>N_2300031254</t>
  </si>
  <si>
    <t>1.2.2.1.36</t>
  </si>
  <si>
    <t>СЗ С/204 от 15.03.2023 Мероприятия по технологическому присоединению (Курятников В.М. 22/Д-140 от 07.04.22г.)</t>
  </si>
  <si>
    <t>Реконструкция ТП-231. Замена существующего трансформатора ТМГ-250/10/0,4 на ТМГ-400/10/0,4 кВ, ул. Гагарина, п. Токсово. (Курятников В.М. № 22/Д-140 от 07.04.2022г.)</t>
  </si>
  <si>
    <t>N_2300031502</t>
  </si>
  <si>
    <t>1.2.1.1.3</t>
  </si>
  <si>
    <t>Реконструкция ВЛ-0,4 кВ фид. 3 ТП-426, L= 80 м., ул.Санаторная, п. Токсово  (Кривенок Н.Н. 21/Д-511 от 28.09.21 г.)</t>
  </si>
  <si>
    <t>М_2200031221</t>
  </si>
  <si>
    <t xml:space="preserve">Реконструкция ТП-13. Замена существующих трансформаторов   Т1: ТМГ-400/6/0,4 и Т2: ТМГ-400/10/0,4 на ТМГ-630/6/0,4 кВ и ТМГ-630/10/0,4, ул. Шишканя, г. Всеволожск. (АО «А Плюс Естейт 23/Д-007 от 13.03.2023 г.)    </t>
  </si>
  <si>
    <t>N_2300032504</t>
  </si>
  <si>
    <t>Реконструкция ТП-36. Замена существующего трансформатора ТМГ-160/10/0,4 на ТМГ-250/10/0,4 кВ, ул.Боровая, п. Токсово. (Бухтияров М.В. № 21/Д-513 от 28.09.2021г.)</t>
  </si>
  <si>
    <t>N_2300031503</t>
  </si>
  <si>
    <t>1.2.2.1.37</t>
  </si>
  <si>
    <t>Реконструкция ВЛ-0,4 кВ фид. 3 ТП-426, L= 80 м., ул.Санаторная, п. Токсово  (Елисеева К.И. 22/Д-414 от 29.06.22 г.)</t>
  </si>
  <si>
    <t>N_2300031256</t>
  </si>
  <si>
    <t xml:space="preserve"> СЗ №С/567 от 05.07.2023 (Кривенок Н.Н. 21/Д-511 от 28.09.21 г.)</t>
  </si>
  <si>
    <t>СЗ С/541 от 28.06.2023</t>
  </si>
  <si>
    <t>СЗ № С/566 от 05.07.2023 (Бухтияров М.В. № 21/Д-513 от 28.09.2021г.)</t>
  </si>
  <si>
    <t xml:space="preserve">СЗ С/569 от 05.07.2023 Мероприятия по технологическому присоединению (Елисеева К.И. 22/Д-414 от 29.06.22г.) </t>
  </si>
  <si>
    <t>Строительство КТПН-630 с трансформатором 630кВА взамен ТП-12 в массиве дер.Лепсари (ОД-19/Д-706 от 17.08.20)</t>
  </si>
  <si>
    <t>L_2100002590</t>
  </si>
  <si>
    <t xml:space="preserve">Строительство КТПн 630-10/0,4кВ, с трансформатором 0,16 МВА, 2 КЛ-0,4 кВ от РУ-0,4 кВ L=2х50 м ул. Гоголя, п. Токсово (Атаманчук Н.И. 21/Д-102 от 30.03.21, 21/Д-103 от 30.03.21. )»               </t>
  </si>
  <si>
    <t>L_2100003268</t>
  </si>
  <si>
    <t>Строительство ВЛИ-0,4 кВ от ТП-126, L-60 м., ул. Красный Выборжец, д. 15, г. Всеволожск  (Скарга А.В., Иванова Л.В., Скарга Е.А., Скарга Д.А., Скарга О.А. 22/Д-793 от 27.12.2022 г.)</t>
  </si>
  <si>
    <t>N_2300031255</t>
  </si>
  <si>
    <t>Строительство 2КЛ-0,4 кВ от ТП-12, L1-190 м., L2-180 м. ул. Шишканя, участок с кадастровым № 47:07:1301175:9, г. Всеволожск.»  (АО «А Плюс Естейд» 23/Д-007 от 13.03.23 г.)</t>
  </si>
  <si>
    <t>N_2300032418</t>
  </si>
  <si>
    <t>Строительство КЛ-0,4 кВ от ТП-117, L-15 м., ул. Александровская, уч.72 г. Всеволожск  (Кудленок М.В. 22/Д-658 от 19.10.22 г.)</t>
  </si>
  <si>
    <t>N_2300032417</t>
  </si>
  <si>
    <t>1.4.15</t>
  </si>
  <si>
    <t>1.4.16</t>
  </si>
  <si>
    <t>1.4.17</t>
  </si>
  <si>
    <t>1.4.18</t>
  </si>
  <si>
    <t>1.4.19</t>
  </si>
  <si>
    <t>1.4.20</t>
  </si>
  <si>
    <t>Мероприятия по технологическому присоединению (ОД-19/Д-706 от 17.08.20)/Заключен договор на ПИР /невыполнение со стороны подрядчика,  увеличение стоимости связано с изменением технических решений,перенесены работы в 2023г Проект находится на согласовании в Комитете по ТЭК.</t>
  </si>
  <si>
    <t>СЗ №С/320 от 15.06.21</t>
  </si>
  <si>
    <t>СЗ С/528 от 23.06.2023 Мероприятия по технологическому присоединению (Скарга А.В., Иванова Л.В., Скарга Е.А., Скарга Д.А., Скарга О.А. 22/Д-793 от 27.12.2022 г.)</t>
  </si>
  <si>
    <t>С/З С/542 от 28.06.23 (АО "Аплюс Естейт" 23/Д-007 от 13.03.2023г)</t>
  </si>
  <si>
    <t>С/З с/479 от 05.06.23 Кудленок М.В. 22/Д-658 от 19.10.22 г.</t>
  </si>
  <si>
    <t>1.6.4</t>
  </si>
  <si>
    <t>Приобретение и установка программно-аппаратного комплекса "Пирамида 2.0 "</t>
  </si>
  <si>
    <t>N_2300000458</t>
  </si>
  <si>
    <t>1.6.5</t>
  </si>
  <si>
    <t>Автогидроподъемник</t>
  </si>
  <si>
    <t>J_2100000436</t>
  </si>
  <si>
    <t>Производственная необходимость</t>
  </si>
  <si>
    <t>договор лизинга от 16.05.23г. №ЛД-78-3307/23//  Проект находится на согласовании в Комитете по ТЭК.</t>
  </si>
  <si>
    <t>1.2.2.1.38</t>
  </si>
  <si>
    <t>1.2.2.1.39</t>
  </si>
  <si>
    <t>1.2.1.1.4</t>
  </si>
  <si>
    <t>месяцев</t>
  </si>
  <si>
    <t>Реконструкция ВЛ-0,4 кВ от ТП-126 ф. 6 L~ 190 м, ул. Калининская,  г. Всеволожск</t>
  </si>
  <si>
    <t>J_2400001256</t>
  </si>
  <si>
    <t>Реконструкция ВЛ-0,4кВ  ТП-18 Ф.10,  L~500м  по пр.Герцена,  г. Всеволожск.</t>
  </si>
  <si>
    <t>J_2400001278</t>
  </si>
  <si>
    <t>г.п.Рахья, реконструкция ВЛ-10кВ от РТП-633 до ТП-2 Грибное, L≈400 м</t>
  </si>
  <si>
    <t xml:space="preserve"> E_2000000117</t>
  </si>
  <si>
    <t>В связи с отсутствием тарифных источников, строительство титула перенесено на 2021г. Завершение финансирования планируется в 2023г. /Заключен договор подряда на СМР, мероприятия выполнены частично, требуется разрешение вышестоящей сетевой организации на заход В РТП-633, длительное получение разрешения</t>
  </si>
  <si>
    <t>J_2000012101</t>
  </si>
  <si>
    <t xml:space="preserve"> Реконструкция ВЛ-0,4 кВ от ТП-202 , L~250 м,  Речной переулок, пос. Токсово.</t>
  </si>
  <si>
    <t>E_0000001230</t>
  </si>
  <si>
    <t xml:space="preserve">пос.Рахья,ВЛ-0,4кВ от ТП-38 по ул.Пионерская,СИП-2 3х95+1х95, L=500м </t>
  </si>
  <si>
    <t>L_2100000268</t>
  </si>
  <si>
    <t>Строительство МТП 10/0,4 ,ВЛЗ-10кВ, КЛ-0,4кВ на землях ЗАО "Щеглово" (Ксенофонтова Н.И. №ОД-19/Д-585 от 24.12.2019г)</t>
  </si>
  <si>
    <t>N_2300032622</t>
  </si>
  <si>
    <t>Строительство КВЛ-0,4 кВ от ТП-41, L-85 м., Октябрьский пр., уч. 101, г. Всеволожск  (ИП Астров С.А. 21/Д-340 от 29.07.21 г.)</t>
  </si>
  <si>
    <t>N_2300032419</t>
  </si>
  <si>
    <t>Строительство кабельного киска  от ТП-2424, 1-й мкр, уч. 43, г.п. им. Свердлова (МОУ СОШ «Свердловский ЦО» 21/Д-622 от 29.11.21 г.)</t>
  </si>
  <si>
    <t>N_2300032227</t>
  </si>
  <si>
    <t>Строительство ВЛИ-0,4 кВ от ТП-323, L-150 м., ул. Школьная, уч. 8а, п. Токсово   (ИП Шанина М.А. 22/Д-081 от 19.03.22)</t>
  </si>
  <si>
    <t>N_2300032420</t>
  </si>
  <si>
    <t>Строительство КЛ-0,4 кВ от ТП-70, L-150 м., ул. Центральная , уч. 5, г. Всеволожск  (МОБУ «СОШ № 6» ОД-21/Д-046 от 05.02.21 г.)</t>
  </si>
  <si>
    <t>N_2300032503</t>
  </si>
  <si>
    <t>Строительство ТП 10/0,4, с трансформатором ТМГ 160 кВА; 2КЛ-10 кВ L-2х50 м.; 2 КЛ-0,4 кВ L-2х180 м., Октябрьский пр. г. Всеволожск  (ИП Замятин А.Г., ИП Меженский В.В. 21/з-623 от  12.11.21 г.; ИП Колобова Ю.Б. 22/з-342 от 02.06.2022 г.)</t>
  </si>
  <si>
    <t>1.4.21</t>
  </si>
  <si>
    <t>1.4.22</t>
  </si>
  <si>
    <t>1.4.23</t>
  </si>
  <si>
    <t>1.4.24</t>
  </si>
  <si>
    <t>1.4.25</t>
  </si>
  <si>
    <t>Мероприятия по технологическому присоединению (Ксенофонтова Н.И.  №ОД-19/Д-585 от 24.12.2019г)</t>
  </si>
  <si>
    <t>СЗ С/586 от 10.07.23  Мероприятия по технологическому присоединению ( ИП Астров С.А. 21/Д-340 от 29.07.22)</t>
  </si>
  <si>
    <t>СЗ С/749 от 05.09.2023 (МОУ СОШ «Свердловский ЦО» 21/Д-622 от 29.11.21 г.)</t>
  </si>
  <si>
    <t>СЗ С/751 от 05.09.2023  (ИП Шанина М.А. 22/Д-081 от 19.03.22)</t>
  </si>
  <si>
    <t>СЗ № С/854 от 04.10.2023 (МОБУ «СОШ № 6» ОД-21/Д-046 от 05.02.21 г.)</t>
  </si>
  <si>
    <t>СЗ С/167 от 02.03.23 (ИП Замятин А.Г., ИП Меженский В.В. 21/з-623 от  12.11.21 г.; ИП Колобова Ю.Б. 22/з-342 от 02.06.2022 г.)</t>
  </si>
  <si>
    <t>1.2.2.1.40</t>
  </si>
  <si>
    <t>1.2.2.1.41</t>
  </si>
  <si>
    <t>1.2.2.1.42</t>
  </si>
  <si>
    <t>1.2.2.1.43</t>
  </si>
  <si>
    <t>В 2020г. выполнены только ПИР. СМР не выполняется ввиду отсутсвия оборотных средств, строительство титула перенесено на 2021г. (АТО 18.02.2022)Финансирование планируется в 2022г.  Заключен договор с подрядчиком на СМР, работы подрядчиком не выполнены в срок, ведется претензионная работа с подрядчиком, планируется завершение строительства в 2023</t>
  </si>
  <si>
    <t>В связи с ограниченными источниками финансирования в 2015 году, объект перенесен в ИПР 2019г/ устранение замечаний подрядчиком по ПИР, СМР перенесены на 2022г. /Увеличение стоимости обосновано тем,  что при разработке ПИР сумма уточнена локальной сметой/ Заключен договор с подрядчиком на СМР, работы подрядчиком не выполнены в срок, перенесены в 2023г</t>
  </si>
  <si>
    <t>план за 9 месяцев 2023</t>
  </si>
  <si>
    <t>Мероприятия по технологическому присоединению  (Ивашнева О.Н.  22/Д-411 от 17.06.2022г.)</t>
  </si>
  <si>
    <t>Мероприятия по технологическому присоединению (Егоров Ю.А., Егоров А.Ю.. договор  №23/Д-243 от 23.05.2023г.)</t>
  </si>
  <si>
    <t>1.2.1.1.5</t>
  </si>
  <si>
    <t>Реконструкция ВЛ-10кВ, ф.325-16 от РП-2983 до оп. 19   L~900м., г.п.Рахья</t>
  </si>
  <si>
    <t>Реконструкция ВЛ-10кВ, ф.325-16,  от оп.19 до оп.19/5   L~170м., г.п.Рахья</t>
  </si>
  <si>
    <t>Реконструкция ВЛ-10кВ, ф.325-16  от оп.113 до оп.118   L~190м., г.п.Рахья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</si>
</sst>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1" fillId="0" borderId="0"/>
  </cellStyleXfs>
  <cellXfs count="100">
    <xf numFmtId="0" fontId="0" fillId="0" borderId="0" xfId="0"/>
    <xf numFmtId="0" fontId="3" fillId="0" borderId="12" xfId="0" applyFont="1" applyFill="1" applyBorder="1" applyAlignment="1">
      <alignment horizontal="center" vertical="center" wrapText="1"/>
    </xf>
    <xf numFmtId="2" fontId="1" fillId="0" borderId="12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/>
    </xf>
    <xf numFmtId="49" fontId="1" fillId="0" borderId="12" xfId="2" applyNumberFormat="1" applyFont="1" applyFill="1" applyBorder="1" applyAlignment="1">
      <alignment horizontal="center" vertical="center"/>
    </xf>
    <xf numFmtId="2" fontId="3" fillId="0" borderId="11" xfId="0" applyNumberFormat="1" applyFont="1" applyFill="1" applyBorder="1" applyAlignment="1">
      <alignment horizontal="center" vertical="center"/>
    </xf>
    <xf numFmtId="2" fontId="3" fillId="0" borderId="12" xfId="0" applyNumberFormat="1" applyFont="1" applyFill="1" applyBorder="1" applyAlignment="1">
      <alignment horizontal="center" vertical="center"/>
    </xf>
    <xf numFmtId="2" fontId="1" fillId="0" borderId="12" xfId="4" applyNumberFormat="1" applyFont="1" applyFill="1" applyBorder="1" applyAlignment="1">
      <alignment horizontal="center" vertical="center"/>
    </xf>
    <xf numFmtId="2" fontId="1" fillId="0" borderId="12" xfId="5" applyNumberFormat="1" applyFont="1" applyFill="1" applyBorder="1" applyAlignment="1">
      <alignment horizontal="center" vertical="center"/>
    </xf>
    <xf numFmtId="2" fontId="3" fillId="0" borderId="12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4" fontId="1" fillId="0" borderId="12" xfId="4" applyNumberFormat="1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49" fontId="3" fillId="0" borderId="11" xfId="2" applyNumberFormat="1" applyFont="1" applyFill="1" applyBorder="1" applyAlignment="1">
      <alignment horizontal="center" vertical="center"/>
    </xf>
    <xf numFmtId="0" fontId="3" fillId="0" borderId="11" xfId="2" applyFont="1" applyFill="1" applyBorder="1" applyAlignment="1">
      <alignment horizontal="center" vertical="center" wrapText="1"/>
    </xf>
    <xf numFmtId="49" fontId="3" fillId="0" borderId="12" xfId="1" applyNumberFormat="1" applyFont="1" applyFill="1" applyBorder="1" applyAlignment="1">
      <alignment horizontal="center" vertical="center"/>
    </xf>
    <xf numFmtId="49" fontId="3" fillId="0" borderId="12" xfId="1" applyNumberFormat="1" applyFont="1" applyFill="1" applyBorder="1" applyAlignment="1">
      <alignment horizontal="center" vertical="center" wrapText="1"/>
    </xf>
    <xf numFmtId="0" fontId="3" fillId="0" borderId="12" xfId="1" applyNumberFormat="1" applyFont="1" applyFill="1" applyBorder="1" applyAlignment="1">
      <alignment horizontal="center" vertical="center"/>
    </xf>
    <xf numFmtId="49" fontId="1" fillId="0" borderId="12" xfId="1" applyNumberFormat="1" applyFont="1" applyFill="1" applyBorder="1" applyAlignment="1">
      <alignment horizontal="center" vertical="center"/>
    </xf>
    <xf numFmtId="0" fontId="1" fillId="0" borderId="12" xfId="1" applyNumberFormat="1" applyFont="1" applyFill="1" applyBorder="1" applyAlignment="1">
      <alignment horizontal="center" vertical="center"/>
    </xf>
    <xf numFmtId="2" fontId="5" fillId="0" borderId="12" xfId="0" applyNumberFormat="1" applyFont="1" applyFill="1" applyBorder="1" applyAlignment="1">
      <alignment horizontal="center" vertical="center"/>
    </xf>
    <xf numFmtId="2" fontId="1" fillId="0" borderId="12" xfId="0" applyNumberFormat="1" applyFont="1" applyFill="1" applyBorder="1" applyAlignment="1">
      <alignment horizontal="center" vertical="center" wrapText="1"/>
    </xf>
    <xf numFmtId="49" fontId="1" fillId="0" borderId="12" xfId="2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right" wrapText="1"/>
    </xf>
    <xf numFmtId="0" fontId="1" fillId="0" borderId="0" xfId="0" applyNumberFormat="1" applyFont="1" applyFill="1" applyBorder="1" applyAlignment="1">
      <alignment horizontal="right" vertical="top" wrapText="1"/>
    </xf>
    <xf numFmtId="0" fontId="1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right"/>
    </xf>
    <xf numFmtId="0" fontId="1" fillId="0" borderId="1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left" wrapText="1"/>
    </xf>
    <xf numFmtId="0" fontId="1" fillId="0" borderId="1" xfId="0" applyNumberFormat="1" applyFont="1" applyFill="1" applyBorder="1" applyAlignment="1"/>
    <xf numFmtId="0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center" vertical="top"/>
    </xf>
    <xf numFmtId="0" fontId="1" fillId="0" borderId="0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left"/>
    </xf>
    <xf numFmtId="0" fontId="1" fillId="0" borderId="15" xfId="0" applyNumberFormat="1" applyFont="1" applyFill="1" applyBorder="1" applyAlignment="1">
      <alignment vertical="top"/>
    </xf>
    <xf numFmtId="49" fontId="1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>
      <alignment horizontal="center" textRotation="90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textRotation="90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 wrapText="1"/>
    </xf>
    <xf numFmtId="49" fontId="3" fillId="0" borderId="13" xfId="1" applyNumberFormat="1" applyFont="1" applyFill="1" applyBorder="1" applyAlignment="1">
      <alignment horizontal="center"/>
    </xf>
    <xf numFmtId="49" fontId="3" fillId="0" borderId="14" xfId="1" applyNumberFormat="1" applyFont="1" applyFill="1" applyBorder="1" applyAlignment="1">
      <alignment horizontal="center" wrapText="1"/>
    </xf>
    <xf numFmtId="0" fontId="3" fillId="0" borderId="14" xfId="1" applyNumberFormat="1" applyFont="1" applyFill="1" applyBorder="1" applyAlignment="1">
      <alignment horizontal="center"/>
    </xf>
    <xf numFmtId="2" fontId="3" fillId="0" borderId="14" xfId="0" applyNumberFormat="1" applyFont="1" applyFill="1" applyBorder="1" applyAlignment="1">
      <alignment horizontal="center" vertical="center"/>
    </xf>
    <xf numFmtId="2" fontId="3" fillId="0" borderId="14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left"/>
    </xf>
    <xf numFmtId="0" fontId="3" fillId="0" borderId="11" xfId="0" applyFont="1" applyFill="1" applyBorder="1" applyAlignment="1">
      <alignment horizontal="center" vertical="center" wrapText="1"/>
    </xf>
    <xf numFmtId="2" fontId="1" fillId="0" borderId="11" xfId="0" applyNumberFormat="1" applyFont="1" applyFill="1" applyBorder="1" applyAlignment="1">
      <alignment horizontal="center" vertical="center"/>
    </xf>
    <xf numFmtId="0" fontId="3" fillId="0" borderId="11" xfId="0" applyNumberFormat="1" applyFont="1" applyFill="1" applyBorder="1" applyAlignment="1">
      <alignment horizontal="center" vertical="center" wrapText="1"/>
    </xf>
    <xf numFmtId="49" fontId="3" fillId="0" borderId="12" xfId="2" applyNumberFormat="1" applyFont="1" applyFill="1" applyBorder="1" applyAlignment="1">
      <alignment horizontal="center" vertical="center"/>
    </xf>
    <xf numFmtId="0" fontId="3" fillId="0" borderId="12" xfId="2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horizontal="center" vertical="center" wrapText="1"/>
    </xf>
    <xf numFmtId="49" fontId="3" fillId="0" borderId="11" xfId="1" applyNumberFormat="1" applyFont="1" applyFill="1" applyBorder="1" applyAlignment="1">
      <alignment horizontal="center" vertical="center"/>
    </xf>
    <xf numFmtId="49" fontId="3" fillId="0" borderId="11" xfId="1" applyNumberFormat="1" applyFont="1" applyFill="1" applyBorder="1" applyAlignment="1">
      <alignment horizontal="center" vertical="center" wrapText="1"/>
    </xf>
    <xf numFmtId="49" fontId="1" fillId="0" borderId="1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2" xfId="0" applyNumberFormat="1" applyFont="1" applyFill="1" applyBorder="1" applyAlignment="1">
      <alignment horizontal="center" vertical="center" wrapText="1"/>
    </xf>
    <xf numFmtId="49" fontId="6" fillId="0" borderId="12" xfId="1" applyNumberFormat="1" applyFont="1" applyFill="1" applyBorder="1" applyAlignment="1">
      <alignment horizontal="center" vertical="center"/>
    </xf>
    <xf numFmtId="49" fontId="6" fillId="0" borderId="12" xfId="1" applyNumberFormat="1" applyFont="1" applyFill="1" applyBorder="1" applyAlignment="1">
      <alignment horizontal="center" vertical="center" wrapText="1"/>
    </xf>
    <xf numFmtId="0" fontId="6" fillId="0" borderId="12" xfId="1" applyNumberFormat="1" applyFont="1" applyFill="1" applyBorder="1" applyAlignment="1">
      <alignment horizontal="center" vertical="center"/>
    </xf>
    <xf numFmtId="49" fontId="1" fillId="0" borderId="12" xfId="2" applyNumberFormat="1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49" fontId="3" fillId="0" borderId="12" xfId="1" applyNumberFormat="1" applyFont="1" applyFill="1" applyBorder="1" applyAlignment="1">
      <alignment horizontal="left" vertical="center" wrapText="1"/>
    </xf>
    <xf numFmtId="49" fontId="6" fillId="0" borderId="12" xfId="1" applyNumberFormat="1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/>
    </xf>
    <xf numFmtId="0" fontId="1" fillId="0" borderId="12" xfId="2" applyNumberFormat="1" applyFont="1" applyFill="1" applyBorder="1" applyAlignment="1">
      <alignment horizontal="left" vertical="center" wrapText="1"/>
    </xf>
    <xf numFmtId="49" fontId="1" fillId="0" borderId="3" xfId="2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1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wrapText="1"/>
    </xf>
    <xf numFmtId="2" fontId="1" fillId="0" borderId="12" xfId="1" applyNumberFormat="1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wrapText="1"/>
    </xf>
    <xf numFmtId="0" fontId="3" fillId="0" borderId="12" xfId="3" applyNumberFormat="1" applyFont="1" applyFill="1" applyBorder="1" applyAlignment="1" applyProtection="1">
      <alignment horizontal="left" vertical="center" wrapText="1"/>
      <protection locked="0"/>
    </xf>
    <xf numFmtId="2" fontId="3" fillId="0" borderId="12" xfId="1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9" xfId="2" applyNumberFormat="1" applyFont="1" applyFill="1" applyBorder="1" applyAlignment="1">
      <alignment horizontal="center" vertical="center"/>
    </xf>
    <xf numFmtId="49" fontId="7" fillId="0" borderId="12" xfId="2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2" xfId="2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111 2" xfId="4"/>
    <cellStyle name="Обычный 17" xfId="3"/>
    <cellStyle name="Обычный 3 2" xfId="5"/>
    <cellStyle name="Обычный 7" xfId="1"/>
    <cellStyle name="Обычный 7 13" xfId="2"/>
  </cellStyles>
  <dxfs count="66">
    <dxf>
      <fill>
        <patternFill>
          <bgColor theme="0" tint="-0.24994659260841701"/>
        </patternFill>
      </fill>
    </dxf>
    <dxf>
      <fill>
        <patternFill>
          <bgColor theme="3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3" tint="0.59996337778862885"/>
        </patternFill>
      </fill>
    </dxf>
    <dxf>
      <font>
        <strike val="0"/>
        <color theme="0"/>
      </font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3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3" tint="0.59996337778862885"/>
        </patternFill>
      </fill>
    </dxf>
    <dxf>
      <font>
        <strike val="0"/>
        <color theme="0"/>
      </font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</dxfs>
  <tableStyles count="0" defaultTableStyle="TableStyleMedium9" defaultPivotStyle="PivotStyleLight16"/>
  <colors>
    <mruColors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17"/>
  <sheetViews>
    <sheetView tabSelected="1" zoomScale="65" zoomScaleNormal="65" workbookViewId="0">
      <selection activeCell="A2" sqref="A2"/>
    </sheetView>
  </sheetViews>
  <sheetFormatPr defaultColWidth="9.109375" defaultRowHeight="15.6" x14ac:dyDescent="0.3"/>
  <cols>
    <col min="1" max="1" width="10.5546875" style="3" customWidth="1"/>
    <col min="2" max="2" width="52.33203125" style="3" customWidth="1"/>
    <col min="3" max="3" width="18.33203125" style="3" customWidth="1"/>
    <col min="4" max="4" width="13.6640625" style="3" customWidth="1"/>
    <col min="5" max="5" width="13.88671875" style="3" customWidth="1"/>
    <col min="6" max="6" width="9.33203125" style="3" customWidth="1"/>
    <col min="7" max="17" width="7.6640625" style="3" customWidth="1"/>
    <col min="18" max="18" width="6.21875" style="3" customWidth="1"/>
    <col min="19" max="19" width="7.5546875" style="3" customWidth="1"/>
    <col min="20" max="20" width="8.88671875" style="3" customWidth="1"/>
    <col min="21" max="21" width="9.88671875" style="3" bestFit="1" customWidth="1"/>
    <col min="22" max="22" width="60.88671875" style="29" customWidth="1"/>
    <col min="23" max="23" width="9.109375" style="3" hidden="1" customWidth="1"/>
    <col min="24" max="248" width="9.109375" style="3"/>
    <col min="249" max="249" width="7.109375" style="3" customWidth="1"/>
    <col min="250" max="250" width="22.88671875" style="3" customWidth="1"/>
    <col min="251" max="251" width="12.33203125" style="3" customWidth="1"/>
    <col min="252" max="253" width="13.88671875" style="3" customWidth="1"/>
    <col min="254" max="265" width="7.6640625" style="3" customWidth="1"/>
    <col min="266" max="267" width="7.5546875" style="3" customWidth="1"/>
    <col min="268" max="268" width="8.88671875" style="3" customWidth="1"/>
    <col min="269" max="269" width="5.6640625" style="3" customWidth="1"/>
    <col min="270" max="270" width="9" style="3" customWidth="1"/>
    <col min="271" max="504" width="9.109375" style="3"/>
    <col min="505" max="505" width="7.109375" style="3" customWidth="1"/>
    <col min="506" max="506" width="22.88671875" style="3" customWidth="1"/>
    <col min="507" max="507" width="12.33203125" style="3" customWidth="1"/>
    <col min="508" max="509" width="13.88671875" style="3" customWidth="1"/>
    <col min="510" max="521" width="7.6640625" style="3" customWidth="1"/>
    <col min="522" max="523" width="7.5546875" style="3" customWidth="1"/>
    <col min="524" max="524" width="8.88671875" style="3" customWidth="1"/>
    <col min="525" max="525" width="5.6640625" style="3" customWidth="1"/>
    <col min="526" max="526" width="9" style="3" customWidth="1"/>
    <col min="527" max="760" width="9.109375" style="3"/>
    <col min="761" max="761" width="7.109375" style="3" customWidth="1"/>
    <col min="762" max="762" width="22.88671875" style="3" customWidth="1"/>
    <col min="763" max="763" width="12.33203125" style="3" customWidth="1"/>
    <col min="764" max="765" width="13.88671875" style="3" customWidth="1"/>
    <col min="766" max="777" width="7.6640625" style="3" customWidth="1"/>
    <col min="778" max="779" width="7.5546875" style="3" customWidth="1"/>
    <col min="780" max="780" width="8.88671875" style="3" customWidth="1"/>
    <col min="781" max="781" width="5.6640625" style="3" customWidth="1"/>
    <col min="782" max="782" width="9" style="3" customWidth="1"/>
    <col min="783" max="1016" width="9.109375" style="3"/>
    <col min="1017" max="1017" width="7.109375" style="3" customWidth="1"/>
    <col min="1018" max="1018" width="22.88671875" style="3" customWidth="1"/>
    <col min="1019" max="1019" width="12.33203125" style="3" customWidth="1"/>
    <col min="1020" max="1021" width="13.88671875" style="3" customWidth="1"/>
    <col min="1022" max="1033" width="7.6640625" style="3" customWidth="1"/>
    <col min="1034" max="1035" width="7.5546875" style="3" customWidth="1"/>
    <col min="1036" max="1036" width="8.88671875" style="3" customWidth="1"/>
    <col min="1037" max="1037" width="5.6640625" style="3" customWidth="1"/>
    <col min="1038" max="1038" width="9" style="3" customWidth="1"/>
    <col min="1039" max="1272" width="9.109375" style="3"/>
    <col min="1273" max="1273" width="7.109375" style="3" customWidth="1"/>
    <col min="1274" max="1274" width="22.88671875" style="3" customWidth="1"/>
    <col min="1275" max="1275" width="12.33203125" style="3" customWidth="1"/>
    <col min="1276" max="1277" width="13.88671875" style="3" customWidth="1"/>
    <col min="1278" max="1289" width="7.6640625" style="3" customWidth="1"/>
    <col min="1290" max="1291" width="7.5546875" style="3" customWidth="1"/>
    <col min="1292" max="1292" width="8.88671875" style="3" customWidth="1"/>
    <col min="1293" max="1293" width="5.6640625" style="3" customWidth="1"/>
    <col min="1294" max="1294" width="9" style="3" customWidth="1"/>
    <col min="1295" max="1528" width="9.109375" style="3"/>
    <col min="1529" max="1529" width="7.109375" style="3" customWidth="1"/>
    <col min="1530" max="1530" width="22.88671875" style="3" customWidth="1"/>
    <col min="1531" max="1531" width="12.33203125" style="3" customWidth="1"/>
    <col min="1532" max="1533" width="13.88671875" style="3" customWidth="1"/>
    <col min="1534" max="1545" width="7.6640625" style="3" customWidth="1"/>
    <col min="1546" max="1547" width="7.5546875" style="3" customWidth="1"/>
    <col min="1548" max="1548" width="8.88671875" style="3" customWidth="1"/>
    <col min="1549" max="1549" width="5.6640625" style="3" customWidth="1"/>
    <col min="1550" max="1550" width="9" style="3" customWidth="1"/>
    <col min="1551" max="1784" width="9.109375" style="3"/>
    <col min="1785" max="1785" width="7.109375" style="3" customWidth="1"/>
    <col min="1786" max="1786" width="22.88671875" style="3" customWidth="1"/>
    <col min="1787" max="1787" width="12.33203125" style="3" customWidth="1"/>
    <col min="1788" max="1789" width="13.88671875" style="3" customWidth="1"/>
    <col min="1790" max="1801" width="7.6640625" style="3" customWidth="1"/>
    <col min="1802" max="1803" width="7.5546875" style="3" customWidth="1"/>
    <col min="1804" max="1804" width="8.88671875" style="3" customWidth="1"/>
    <col min="1805" max="1805" width="5.6640625" style="3" customWidth="1"/>
    <col min="1806" max="1806" width="9" style="3" customWidth="1"/>
    <col min="1807" max="2040" width="9.109375" style="3"/>
    <col min="2041" max="2041" width="7.109375" style="3" customWidth="1"/>
    <col min="2042" max="2042" width="22.88671875" style="3" customWidth="1"/>
    <col min="2043" max="2043" width="12.33203125" style="3" customWidth="1"/>
    <col min="2044" max="2045" width="13.88671875" style="3" customWidth="1"/>
    <col min="2046" max="2057" width="7.6640625" style="3" customWidth="1"/>
    <col min="2058" max="2059" width="7.5546875" style="3" customWidth="1"/>
    <col min="2060" max="2060" width="8.88671875" style="3" customWidth="1"/>
    <col min="2061" max="2061" width="5.6640625" style="3" customWidth="1"/>
    <col min="2062" max="2062" width="9" style="3" customWidth="1"/>
    <col min="2063" max="2296" width="9.109375" style="3"/>
    <col min="2297" max="2297" width="7.109375" style="3" customWidth="1"/>
    <col min="2298" max="2298" width="22.88671875" style="3" customWidth="1"/>
    <col min="2299" max="2299" width="12.33203125" style="3" customWidth="1"/>
    <col min="2300" max="2301" width="13.88671875" style="3" customWidth="1"/>
    <col min="2302" max="2313" width="7.6640625" style="3" customWidth="1"/>
    <col min="2314" max="2315" width="7.5546875" style="3" customWidth="1"/>
    <col min="2316" max="2316" width="8.88671875" style="3" customWidth="1"/>
    <col min="2317" max="2317" width="5.6640625" style="3" customWidth="1"/>
    <col min="2318" max="2318" width="9" style="3" customWidth="1"/>
    <col min="2319" max="2552" width="9.109375" style="3"/>
    <col min="2553" max="2553" width="7.109375" style="3" customWidth="1"/>
    <col min="2554" max="2554" width="22.88671875" style="3" customWidth="1"/>
    <col min="2555" max="2555" width="12.33203125" style="3" customWidth="1"/>
    <col min="2556" max="2557" width="13.88671875" style="3" customWidth="1"/>
    <col min="2558" max="2569" width="7.6640625" style="3" customWidth="1"/>
    <col min="2570" max="2571" width="7.5546875" style="3" customWidth="1"/>
    <col min="2572" max="2572" width="8.88671875" style="3" customWidth="1"/>
    <col min="2573" max="2573" width="5.6640625" style="3" customWidth="1"/>
    <col min="2574" max="2574" width="9" style="3" customWidth="1"/>
    <col min="2575" max="2808" width="9.109375" style="3"/>
    <col min="2809" max="2809" width="7.109375" style="3" customWidth="1"/>
    <col min="2810" max="2810" width="22.88671875" style="3" customWidth="1"/>
    <col min="2811" max="2811" width="12.33203125" style="3" customWidth="1"/>
    <col min="2812" max="2813" width="13.88671875" style="3" customWidth="1"/>
    <col min="2814" max="2825" width="7.6640625" style="3" customWidth="1"/>
    <col min="2826" max="2827" width="7.5546875" style="3" customWidth="1"/>
    <col min="2828" max="2828" width="8.88671875" style="3" customWidth="1"/>
    <col min="2829" max="2829" width="5.6640625" style="3" customWidth="1"/>
    <col min="2830" max="2830" width="9" style="3" customWidth="1"/>
    <col min="2831" max="3064" width="9.109375" style="3"/>
    <col min="3065" max="3065" width="7.109375" style="3" customWidth="1"/>
    <col min="3066" max="3066" width="22.88671875" style="3" customWidth="1"/>
    <col min="3067" max="3067" width="12.33203125" style="3" customWidth="1"/>
    <col min="3068" max="3069" width="13.88671875" style="3" customWidth="1"/>
    <col min="3070" max="3081" width="7.6640625" style="3" customWidth="1"/>
    <col min="3082" max="3083" width="7.5546875" style="3" customWidth="1"/>
    <col min="3084" max="3084" width="8.88671875" style="3" customWidth="1"/>
    <col min="3085" max="3085" width="5.6640625" style="3" customWidth="1"/>
    <col min="3086" max="3086" width="9" style="3" customWidth="1"/>
    <col min="3087" max="3320" width="9.109375" style="3"/>
    <col min="3321" max="3321" width="7.109375" style="3" customWidth="1"/>
    <col min="3322" max="3322" width="22.88671875" style="3" customWidth="1"/>
    <col min="3323" max="3323" width="12.33203125" style="3" customWidth="1"/>
    <col min="3324" max="3325" width="13.88671875" style="3" customWidth="1"/>
    <col min="3326" max="3337" width="7.6640625" style="3" customWidth="1"/>
    <col min="3338" max="3339" width="7.5546875" style="3" customWidth="1"/>
    <col min="3340" max="3340" width="8.88671875" style="3" customWidth="1"/>
    <col min="3341" max="3341" width="5.6640625" style="3" customWidth="1"/>
    <col min="3342" max="3342" width="9" style="3" customWidth="1"/>
    <col min="3343" max="3576" width="9.109375" style="3"/>
    <col min="3577" max="3577" width="7.109375" style="3" customWidth="1"/>
    <col min="3578" max="3578" width="22.88671875" style="3" customWidth="1"/>
    <col min="3579" max="3579" width="12.33203125" style="3" customWidth="1"/>
    <col min="3580" max="3581" width="13.88671875" style="3" customWidth="1"/>
    <col min="3582" max="3593" width="7.6640625" style="3" customWidth="1"/>
    <col min="3594" max="3595" width="7.5546875" style="3" customWidth="1"/>
    <col min="3596" max="3596" width="8.88671875" style="3" customWidth="1"/>
    <col min="3597" max="3597" width="5.6640625" style="3" customWidth="1"/>
    <col min="3598" max="3598" width="9" style="3" customWidth="1"/>
    <col min="3599" max="3832" width="9.109375" style="3"/>
    <col min="3833" max="3833" width="7.109375" style="3" customWidth="1"/>
    <col min="3834" max="3834" width="22.88671875" style="3" customWidth="1"/>
    <col min="3835" max="3835" width="12.33203125" style="3" customWidth="1"/>
    <col min="3836" max="3837" width="13.88671875" style="3" customWidth="1"/>
    <col min="3838" max="3849" width="7.6640625" style="3" customWidth="1"/>
    <col min="3850" max="3851" width="7.5546875" style="3" customWidth="1"/>
    <col min="3852" max="3852" width="8.88671875" style="3" customWidth="1"/>
    <col min="3853" max="3853" width="5.6640625" style="3" customWidth="1"/>
    <col min="3854" max="3854" width="9" style="3" customWidth="1"/>
    <col min="3855" max="4088" width="9.109375" style="3"/>
    <col min="4089" max="4089" width="7.109375" style="3" customWidth="1"/>
    <col min="4090" max="4090" width="22.88671875" style="3" customWidth="1"/>
    <col min="4091" max="4091" width="12.33203125" style="3" customWidth="1"/>
    <col min="4092" max="4093" width="13.88671875" style="3" customWidth="1"/>
    <col min="4094" max="4105" width="7.6640625" style="3" customWidth="1"/>
    <col min="4106" max="4107" width="7.5546875" style="3" customWidth="1"/>
    <col min="4108" max="4108" width="8.88671875" style="3" customWidth="1"/>
    <col min="4109" max="4109" width="5.6640625" style="3" customWidth="1"/>
    <col min="4110" max="4110" width="9" style="3" customWidth="1"/>
    <col min="4111" max="4344" width="9.109375" style="3"/>
    <col min="4345" max="4345" width="7.109375" style="3" customWidth="1"/>
    <col min="4346" max="4346" width="22.88671875" style="3" customWidth="1"/>
    <col min="4347" max="4347" width="12.33203125" style="3" customWidth="1"/>
    <col min="4348" max="4349" width="13.88671875" style="3" customWidth="1"/>
    <col min="4350" max="4361" width="7.6640625" style="3" customWidth="1"/>
    <col min="4362" max="4363" width="7.5546875" style="3" customWidth="1"/>
    <col min="4364" max="4364" width="8.88671875" style="3" customWidth="1"/>
    <col min="4365" max="4365" width="5.6640625" style="3" customWidth="1"/>
    <col min="4366" max="4366" width="9" style="3" customWidth="1"/>
    <col min="4367" max="4600" width="9.109375" style="3"/>
    <col min="4601" max="4601" width="7.109375" style="3" customWidth="1"/>
    <col min="4602" max="4602" width="22.88671875" style="3" customWidth="1"/>
    <col min="4603" max="4603" width="12.33203125" style="3" customWidth="1"/>
    <col min="4604" max="4605" width="13.88671875" style="3" customWidth="1"/>
    <col min="4606" max="4617" width="7.6640625" style="3" customWidth="1"/>
    <col min="4618" max="4619" width="7.5546875" style="3" customWidth="1"/>
    <col min="4620" max="4620" width="8.88671875" style="3" customWidth="1"/>
    <col min="4621" max="4621" width="5.6640625" style="3" customWidth="1"/>
    <col min="4622" max="4622" width="9" style="3" customWidth="1"/>
    <col min="4623" max="4856" width="9.109375" style="3"/>
    <col min="4857" max="4857" width="7.109375" style="3" customWidth="1"/>
    <col min="4858" max="4858" width="22.88671875" style="3" customWidth="1"/>
    <col min="4859" max="4859" width="12.33203125" style="3" customWidth="1"/>
    <col min="4860" max="4861" width="13.88671875" style="3" customWidth="1"/>
    <col min="4862" max="4873" width="7.6640625" style="3" customWidth="1"/>
    <col min="4874" max="4875" width="7.5546875" style="3" customWidth="1"/>
    <col min="4876" max="4876" width="8.88671875" style="3" customWidth="1"/>
    <col min="4877" max="4877" width="5.6640625" style="3" customWidth="1"/>
    <col min="4878" max="4878" width="9" style="3" customWidth="1"/>
    <col min="4879" max="5112" width="9.109375" style="3"/>
    <col min="5113" max="5113" width="7.109375" style="3" customWidth="1"/>
    <col min="5114" max="5114" width="22.88671875" style="3" customWidth="1"/>
    <col min="5115" max="5115" width="12.33203125" style="3" customWidth="1"/>
    <col min="5116" max="5117" width="13.88671875" style="3" customWidth="1"/>
    <col min="5118" max="5129" width="7.6640625" style="3" customWidth="1"/>
    <col min="5130" max="5131" width="7.5546875" style="3" customWidth="1"/>
    <col min="5132" max="5132" width="8.88671875" style="3" customWidth="1"/>
    <col min="5133" max="5133" width="5.6640625" style="3" customWidth="1"/>
    <col min="5134" max="5134" width="9" style="3" customWidth="1"/>
    <col min="5135" max="5368" width="9.109375" style="3"/>
    <col min="5369" max="5369" width="7.109375" style="3" customWidth="1"/>
    <col min="5370" max="5370" width="22.88671875" style="3" customWidth="1"/>
    <col min="5371" max="5371" width="12.33203125" style="3" customWidth="1"/>
    <col min="5372" max="5373" width="13.88671875" style="3" customWidth="1"/>
    <col min="5374" max="5385" width="7.6640625" style="3" customWidth="1"/>
    <col min="5386" max="5387" width="7.5546875" style="3" customWidth="1"/>
    <col min="5388" max="5388" width="8.88671875" style="3" customWidth="1"/>
    <col min="5389" max="5389" width="5.6640625" style="3" customWidth="1"/>
    <col min="5390" max="5390" width="9" style="3" customWidth="1"/>
    <col min="5391" max="5624" width="9.109375" style="3"/>
    <col min="5625" max="5625" width="7.109375" style="3" customWidth="1"/>
    <col min="5626" max="5626" width="22.88671875" style="3" customWidth="1"/>
    <col min="5627" max="5627" width="12.33203125" style="3" customWidth="1"/>
    <col min="5628" max="5629" width="13.88671875" style="3" customWidth="1"/>
    <col min="5630" max="5641" width="7.6640625" style="3" customWidth="1"/>
    <col min="5642" max="5643" width="7.5546875" style="3" customWidth="1"/>
    <col min="5644" max="5644" width="8.88671875" style="3" customWidth="1"/>
    <col min="5645" max="5645" width="5.6640625" style="3" customWidth="1"/>
    <col min="5646" max="5646" width="9" style="3" customWidth="1"/>
    <col min="5647" max="5880" width="9.109375" style="3"/>
    <col min="5881" max="5881" width="7.109375" style="3" customWidth="1"/>
    <col min="5882" max="5882" width="22.88671875" style="3" customWidth="1"/>
    <col min="5883" max="5883" width="12.33203125" style="3" customWidth="1"/>
    <col min="5884" max="5885" width="13.88671875" style="3" customWidth="1"/>
    <col min="5886" max="5897" width="7.6640625" style="3" customWidth="1"/>
    <col min="5898" max="5899" width="7.5546875" style="3" customWidth="1"/>
    <col min="5900" max="5900" width="8.88671875" style="3" customWidth="1"/>
    <col min="5901" max="5901" width="5.6640625" style="3" customWidth="1"/>
    <col min="5902" max="5902" width="9" style="3" customWidth="1"/>
    <col min="5903" max="6136" width="9.109375" style="3"/>
    <col min="6137" max="6137" width="7.109375" style="3" customWidth="1"/>
    <col min="6138" max="6138" width="22.88671875" style="3" customWidth="1"/>
    <col min="6139" max="6139" width="12.33203125" style="3" customWidth="1"/>
    <col min="6140" max="6141" width="13.88671875" style="3" customWidth="1"/>
    <col min="6142" max="6153" width="7.6640625" style="3" customWidth="1"/>
    <col min="6154" max="6155" width="7.5546875" style="3" customWidth="1"/>
    <col min="6156" max="6156" width="8.88671875" style="3" customWidth="1"/>
    <col min="6157" max="6157" width="5.6640625" style="3" customWidth="1"/>
    <col min="6158" max="6158" width="9" style="3" customWidth="1"/>
    <col min="6159" max="6392" width="9.109375" style="3"/>
    <col min="6393" max="6393" width="7.109375" style="3" customWidth="1"/>
    <col min="6394" max="6394" width="22.88671875" style="3" customWidth="1"/>
    <col min="6395" max="6395" width="12.33203125" style="3" customWidth="1"/>
    <col min="6396" max="6397" width="13.88671875" style="3" customWidth="1"/>
    <col min="6398" max="6409" width="7.6640625" style="3" customWidth="1"/>
    <col min="6410" max="6411" width="7.5546875" style="3" customWidth="1"/>
    <col min="6412" max="6412" width="8.88671875" style="3" customWidth="1"/>
    <col min="6413" max="6413" width="5.6640625" style="3" customWidth="1"/>
    <col min="6414" max="6414" width="9" style="3" customWidth="1"/>
    <col min="6415" max="6648" width="9.109375" style="3"/>
    <col min="6649" max="6649" width="7.109375" style="3" customWidth="1"/>
    <col min="6650" max="6650" width="22.88671875" style="3" customWidth="1"/>
    <col min="6651" max="6651" width="12.33203125" style="3" customWidth="1"/>
    <col min="6652" max="6653" width="13.88671875" style="3" customWidth="1"/>
    <col min="6654" max="6665" width="7.6640625" style="3" customWidth="1"/>
    <col min="6666" max="6667" width="7.5546875" style="3" customWidth="1"/>
    <col min="6668" max="6668" width="8.88671875" style="3" customWidth="1"/>
    <col min="6669" max="6669" width="5.6640625" style="3" customWidth="1"/>
    <col min="6670" max="6670" width="9" style="3" customWidth="1"/>
    <col min="6671" max="6904" width="9.109375" style="3"/>
    <col min="6905" max="6905" width="7.109375" style="3" customWidth="1"/>
    <col min="6906" max="6906" width="22.88671875" style="3" customWidth="1"/>
    <col min="6907" max="6907" width="12.33203125" style="3" customWidth="1"/>
    <col min="6908" max="6909" width="13.88671875" style="3" customWidth="1"/>
    <col min="6910" max="6921" width="7.6640625" style="3" customWidth="1"/>
    <col min="6922" max="6923" width="7.5546875" style="3" customWidth="1"/>
    <col min="6924" max="6924" width="8.88671875" style="3" customWidth="1"/>
    <col min="6925" max="6925" width="5.6640625" style="3" customWidth="1"/>
    <col min="6926" max="6926" width="9" style="3" customWidth="1"/>
    <col min="6927" max="7160" width="9.109375" style="3"/>
    <col min="7161" max="7161" width="7.109375" style="3" customWidth="1"/>
    <col min="7162" max="7162" width="22.88671875" style="3" customWidth="1"/>
    <col min="7163" max="7163" width="12.33203125" style="3" customWidth="1"/>
    <col min="7164" max="7165" width="13.88671875" style="3" customWidth="1"/>
    <col min="7166" max="7177" width="7.6640625" style="3" customWidth="1"/>
    <col min="7178" max="7179" width="7.5546875" style="3" customWidth="1"/>
    <col min="7180" max="7180" width="8.88671875" style="3" customWidth="1"/>
    <col min="7181" max="7181" width="5.6640625" style="3" customWidth="1"/>
    <col min="7182" max="7182" width="9" style="3" customWidth="1"/>
    <col min="7183" max="7416" width="9.109375" style="3"/>
    <col min="7417" max="7417" width="7.109375" style="3" customWidth="1"/>
    <col min="7418" max="7418" width="22.88671875" style="3" customWidth="1"/>
    <col min="7419" max="7419" width="12.33203125" style="3" customWidth="1"/>
    <col min="7420" max="7421" width="13.88671875" style="3" customWidth="1"/>
    <col min="7422" max="7433" width="7.6640625" style="3" customWidth="1"/>
    <col min="7434" max="7435" width="7.5546875" style="3" customWidth="1"/>
    <col min="7436" max="7436" width="8.88671875" style="3" customWidth="1"/>
    <col min="7437" max="7437" width="5.6640625" style="3" customWidth="1"/>
    <col min="7438" max="7438" width="9" style="3" customWidth="1"/>
    <col min="7439" max="7672" width="9.109375" style="3"/>
    <col min="7673" max="7673" width="7.109375" style="3" customWidth="1"/>
    <col min="7674" max="7674" width="22.88671875" style="3" customWidth="1"/>
    <col min="7675" max="7675" width="12.33203125" style="3" customWidth="1"/>
    <col min="7676" max="7677" width="13.88671875" style="3" customWidth="1"/>
    <col min="7678" max="7689" width="7.6640625" style="3" customWidth="1"/>
    <col min="7690" max="7691" width="7.5546875" style="3" customWidth="1"/>
    <col min="7692" max="7692" width="8.88671875" style="3" customWidth="1"/>
    <col min="7693" max="7693" width="5.6640625" style="3" customWidth="1"/>
    <col min="7694" max="7694" width="9" style="3" customWidth="1"/>
    <col min="7695" max="7928" width="9.109375" style="3"/>
    <col min="7929" max="7929" width="7.109375" style="3" customWidth="1"/>
    <col min="7930" max="7930" width="22.88671875" style="3" customWidth="1"/>
    <col min="7931" max="7931" width="12.33203125" style="3" customWidth="1"/>
    <col min="7932" max="7933" width="13.88671875" style="3" customWidth="1"/>
    <col min="7934" max="7945" width="7.6640625" style="3" customWidth="1"/>
    <col min="7946" max="7947" width="7.5546875" style="3" customWidth="1"/>
    <col min="7948" max="7948" width="8.88671875" style="3" customWidth="1"/>
    <col min="7949" max="7949" width="5.6640625" style="3" customWidth="1"/>
    <col min="7950" max="7950" width="9" style="3" customWidth="1"/>
    <col min="7951" max="8184" width="9.109375" style="3"/>
    <col min="8185" max="8185" width="7.109375" style="3" customWidth="1"/>
    <col min="8186" max="8186" width="22.88671875" style="3" customWidth="1"/>
    <col min="8187" max="8187" width="12.33203125" style="3" customWidth="1"/>
    <col min="8188" max="8189" width="13.88671875" style="3" customWidth="1"/>
    <col min="8190" max="8201" width="7.6640625" style="3" customWidth="1"/>
    <col min="8202" max="8203" width="7.5546875" style="3" customWidth="1"/>
    <col min="8204" max="8204" width="8.88671875" style="3" customWidth="1"/>
    <col min="8205" max="8205" width="5.6640625" style="3" customWidth="1"/>
    <col min="8206" max="8206" width="9" style="3" customWidth="1"/>
    <col min="8207" max="8440" width="9.109375" style="3"/>
    <col min="8441" max="8441" width="7.109375" style="3" customWidth="1"/>
    <col min="8442" max="8442" width="22.88671875" style="3" customWidth="1"/>
    <col min="8443" max="8443" width="12.33203125" style="3" customWidth="1"/>
    <col min="8444" max="8445" width="13.88671875" style="3" customWidth="1"/>
    <col min="8446" max="8457" width="7.6640625" style="3" customWidth="1"/>
    <col min="8458" max="8459" width="7.5546875" style="3" customWidth="1"/>
    <col min="8460" max="8460" width="8.88671875" style="3" customWidth="1"/>
    <col min="8461" max="8461" width="5.6640625" style="3" customWidth="1"/>
    <col min="8462" max="8462" width="9" style="3" customWidth="1"/>
    <col min="8463" max="8696" width="9.109375" style="3"/>
    <col min="8697" max="8697" width="7.109375" style="3" customWidth="1"/>
    <col min="8698" max="8698" width="22.88671875" style="3" customWidth="1"/>
    <col min="8699" max="8699" width="12.33203125" style="3" customWidth="1"/>
    <col min="8700" max="8701" width="13.88671875" style="3" customWidth="1"/>
    <col min="8702" max="8713" width="7.6640625" style="3" customWidth="1"/>
    <col min="8714" max="8715" width="7.5546875" style="3" customWidth="1"/>
    <col min="8716" max="8716" width="8.88671875" style="3" customWidth="1"/>
    <col min="8717" max="8717" width="5.6640625" style="3" customWidth="1"/>
    <col min="8718" max="8718" width="9" style="3" customWidth="1"/>
    <col min="8719" max="8952" width="9.109375" style="3"/>
    <col min="8953" max="8953" width="7.109375" style="3" customWidth="1"/>
    <col min="8954" max="8954" width="22.88671875" style="3" customWidth="1"/>
    <col min="8955" max="8955" width="12.33203125" style="3" customWidth="1"/>
    <col min="8956" max="8957" width="13.88671875" style="3" customWidth="1"/>
    <col min="8958" max="8969" width="7.6640625" style="3" customWidth="1"/>
    <col min="8970" max="8971" width="7.5546875" style="3" customWidth="1"/>
    <col min="8972" max="8972" width="8.88671875" style="3" customWidth="1"/>
    <col min="8973" max="8973" width="5.6640625" style="3" customWidth="1"/>
    <col min="8974" max="8974" width="9" style="3" customWidth="1"/>
    <col min="8975" max="9208" width="9.109375" style="3"/>
    <col min="9209" max="9209" width="7.109375" style="3" customWidth="1"/>
    <col min="9210" max="9210" width="22.88671875" style="3" customWidth="1"/>
    <col min="9211" max="9211" width="12.33203125" style="3" customWidth="1"/>
    <col min="9212" max="9213" width="13.88671875" style="3" customWidth="1"/>
    <col min="9214" max="9225" width="7.6640625" style="3" customWidth="1"/>
    <col min="9226" max="9227" width="7.5546875" style="3" customWidth="1"/>
    <col min="9228" max="9228" width="8.88671875" style="3" customWidth="1"/>
    <col min="9229" max="9229" width="5.6640625" style="3" customWidth="1"/>
    <col min="9230" max="9230" width="9" style="3" customWidth="1"/>
    <col min="9231" max="9464" width="9.109375" style="3"/>
    <col min="9465" max="9465" width="7.109375" style="3" customWidth="1"/>
    <col min="9466" max="9466" width="22.88671875" style="3" customWidth="1"/>
    <col min="9467" max="9467" width="12.33203125" style="3" customWidth="1"/>
    <col min="9468" max="9469" width="13.88671875" style="3" customWidth="1"/>
    <col min="9470" max="9481" width="7.6640625" style="3" customWidth="1"/>
    <col min="9482" max="9483" width="7.5546875" style="3" customWidth="1"/>
    <col min="9484" max="9484" width="8.88671875" style="3" customWidth="1"/>
    <col min="9485" max="9485" width="5.6640625" style="3" customWidth="1"/>
    <col min="9486" max="9486" width="9" style="3" customWidth="1"/>
    <col min="9487" max="9720" width="9.109375" style="3"/>
    <col min="9721" max="9721" width="7.109375" style="3" customWidth="1"/>
    <col min="9722" max="9722" width="22.88671875" style="3" customWidth="1"/>
    <col min="9723" max="9723" width="12.33203125" style="3" customWidth="1"/>
    <col min="9724" max="9725" width="13.88671875" style="3" customWidth="1"/>
    <col min="9726" max="9737" width="7.6640625" style="3" customWidth="1"/>
    <col min="9738" max="9739" width="7.5546875" style="3" customWidth="1"/>
    <col min="9740" max="9740" width="8.88671875" style="3" customWidth="1"/>
    <col min="9741" max="9741" width="5.6640625" style="3" customWidth="1"/>
    <col min="9742" max="9742" width="9" style="3" customWidth="1"/>
    <col min="9743" max="9976" width="9.109375" style="3"/>
    <col min="9977" max="9977" width="7.109375" style="3" customWidth="1"/>
    <col min="9978" max="9978" width="22.88671875" style="3" customWidth="1"/>
    <col min="9979" max="9979" width="12.33203125" style="3" customWidth="1"/>
    <col min="9980" max="9981" width="13.88671875" style="3" customWidth="1"/>
    <col min="9982" max="9993" width="7.6640625" style="3" customWidth="1"/>
    <col min="9994" max="9995" width="7.5546875" style="3" customWidth="1"/>
    <col min="9996" max="9996" width="8.88671875" style="3" customWidth="1"/>
    <col min="9997" max="9997" width="5.6640625" style="3" customWidth="1"/>
    <col min="9998" max="9998" width="9" style="3" customWidth="1"/>
    <col min="9999" max="10232" width="9.109375" style="3"/>
    <col min="10233" max="10233" width="7.109375" style="3" customWidth="1"/>
    <col min="10234" max="10234" width="22.88671875" style="3" customWidth="1"/>
    <col min="10235" max="10235" width="12.33203125" style="3" customWidth="1"/>
    <col min="10236" max="10237" width="13.88671875" style="3" customWidth="1"/>
    <col min="10238" max="10249" width="7.6640625" style="3" customWidth="1"/>
    <col min="10250" max="10251" width="7.5546875" style="3" customWidth="1"/>
    <col min="10252" max="10252" width="8.88671875" style="3" customWidth="1"/>
    <col min="10253" max="10253" width="5.6640625" style="3" customWidth="1"/>
    <col min="10254" max="10254" width="9" style="3" customWidth="1"/>
    <col min="10255" max="10488" width="9.109375" style="3"/>
    <col min="10489" max="10489" width="7.109375" style="3" customWidth="1"/>
    <col min="10490" max="10490" width="22.88671875" style="3" customWidth="1"/>
    <col min="10491" max="10491" width="12.33203125" style="3" customWidth="1"/>
    <col min="10492" max="10493" width="13.88671875" style="3" customWidth="1"/>
    <col min="10494" max="10505" width="7.6640625" style="3" customWidth="1"/>
    <col min="10506" max="10507" width="7.5546875" style="3" customWidth="1"/>
    <col min="10508" max="10508" width="8.88671875" style="3" customWidth="1"/>
    <col min="10509" max="10509" width="5.6640625" style="3" customWidth="1"/>
    <col min="10510" max="10510" width="9" style="3" customWidth="1"/>
    <col min="10511" max="10744" width="9.109375" style="3"/>
    <col min="10745" max="10745" width="7.109375" style="3" customWidth="1"/>
    <col min="10746" max="10746" width="22.88671875" style="3" customWidth="1"/>
    <col min="10747" max="10747" width="12.33203125" style="3" customWidth="1"/>
    <col min="10748" max="10749" width="13.88671875" style="3" customWidth="1"/>
    <col min="10750" max="10761" width="7.6640625" style="3" customWidth="1"/>
    <col min="10762" max="10763" width="7.5546875" style="3" customWidth="1"/>
    <col min="10764" max="10764" width="8.88671875" style="3" customWidth="1"/>
    <col min="10765" max="10765" width="5.6640625" style="3" customWidth="1"/>
    <col min="10766" max="10766" width="9" style="3" customWidth="1"/>
    <col min="10767" max="11000" width="9.109375" style="3"/>
    <col min="11001" max="11001" width="7.109375" style="3" customWidth="1"/>
    <col min="11002" max="11002" width="22.88671875" style="3" customWidth="1"/>
    <col min="11003" max="11003" width="12.33203125" style="3" customWidth="1"/>
    <col min="11004" max="11005" width="13.88671875" style="3" customWidth="1"/>
    <col min="11006" max="11017" width="7.6640625" style="3" customWidth="1"/>
    <col min="11018" max="11019" width="7.5546875" style="3" customWidth="1"/>
    <col min="11020" max="11020" width="8.88671875" style="3" customWidth="1"/>
    <col min="11021" max="11021" width="5.6640625" style="3" customWidth="1"/>
    <col min="11022" max="11022" width="9" style="3" customWidth="1"/>
    <col min="11023" max="11256" width="9.109375" style="3"/>
    <col min="11257" max="11257" width="7.109375" style="3" customWidth="1"/>
    <col min="11258" max="11258" width="22.88671875" style="3" customWidth="1"/>
    <col min="11259" max="11259" width="12.33203125" style="3" customWidth="1"/>
    <col min="11260" max="11261" width="13.88671875" style="3" customWidth="1"/>
    <col min="11262" max="11273" width="7.6640625" style="3" customWidth="1"/>
    <col min="11274" max="11275" width="7.5546875" style="3" customWidth="1"/>
    <col min="11276" max="11276" width="8.88671875" style="3" customWidth="1"/>
    <col min="11277" max="11277" width="5.6640625" style="3" customWidth="1"/>
    <col min="11278" max="11278" width="9" style="3" customWidth="1"/>
    <col min="11279" max="11512" width="9.109375" style="3"/>
    <col min="11513" max="11513" width="7.109375" style="3" customWidth="1"/>
    <col min="11514" max="11514" width="22.88671875" style="3" customWidth="1"/>
    <col min="11515" max="11515" width="12.33203125" style="3" customWidth="1"/>
    <col min="11516" max="11517" width="13.88671875" style="3" customWidth="1"/>
    <col min="11518" max="11529" width="7.6640625" style="3" customWidth="1"/>
    <col min="11530" max="11531" width="7.5546875" style="3" customWidth="1"/>
    <col min="11532" max="11532" width="8.88671875" style="3" customWidth="1"/>
    <col min="11533" max="11533" width="5.6640625" style="3" customWidth="1"/>
    <col min="11534" max="11534" width="9" style="3" customWidth="1"/>
    <col min="11535" max="11768" width="9.109375" style="3"/>
    <col min="11769" max="11769" width="7.109375" style="3" customWidth="1"/>
    <col min="11770" max="11770" width="22.88671875" style="3" customWidth="1"/>
    <col min="11771" max="11771" width="12.33203125" style="3" customWidth="1"/>
    <col min="11772" max="11773" width="13.88671875" style="3" customWidth="1"/>
    <col min="11774" max="11785" width="7.6640625" style="3" customWidth="1"/>
    <col min="11786" max="11787" width="7.5546875" style="3" customWidth="1"/>
    <col min="11788" max="11788" width="8.88671875" style="3" customWidth="1"/>
    <col min="11789" max="11789" width="5.6640625" style="3" customWidth="1"/>
    <col min="11790" max="11790" width="9" style="3" customWidth="1"/>
    <col min="11791" max="12024" width="9.109375" style="3"/>
    <col min="12025" max="12025" width="7.109375" style="3" customWidth="1"/>
    <col min="12026" max="12026" width="22.88671875" style="3" customWidth="1"/>
    <col min="12027" max="12027" width="12.33203125" style="3" customWidth="1"/>
    <col min="12028" max="12029" width="13.88671875" style="3" customWidth="1"/>
    <col min="12030" max="12041" width="7.6640625" style="3" customWidth="1"/>
    <col min="12042" max="12043" width="7.5546875" style="3" customWidth="1"/>
    <col min="12044" max="12044" width="8.88671875" style="3" customWidth="1"/>
    <col min="12045" max="12045" width="5.6640625" style="3" customWidth="1"/>
    <col min="12046" max="12046" width="9" style="3" customWidth="1"/>
    <col min="12047" max="12280" width="9.109375" style="3"/>
    <col min="12281" max="12281" width="7.109375" style="3" customWidth="1"/>
    <col min="12282" max="12282" width="22.88671875" style="3" customWidth="1"/>
    <col min="12283" max="12283" width="12.33203125" style="3" customWidth="1"/>
    <col min="12284" max="12285" width="13.88671875" style="3" customWidth="1"/>
    <col min="12286" max="12297" width="7.6640625" style="3" customWidth="1"/>
    <col min="12298" max="12299" width="7.5546875" style="3" customWidth="1"/>
    <col min="12300" max="12300" width="8.88671875" style="3" customWidth="1"/>
    <col min="12301" max="12301" width="5.6640625" style="3" customWidth="1"/>
    <col min="12302" max="12302" width="9" style="3" customWidth="1"/>
    <col min="12303" max="12536" width="9.109375" style="3"/>
    <col min="12537" max="12537" width="7.109375" style="3" customWidth="1"/>
    <col min="12538" max="12538" width="22.88671875" style="3" customWidth="1"/>
    <col min="12539" max="12539" width="12.33203125" style="3" customWidth="1"/>
    <col min="12540" max="12541" width="13.88671875" style="3" customWidth="1"/>
    <col min="12542" max="12553" width="7.6640625" style="3" customWidth="1"/>
    <col min="12554" max="12555" width="7.5546875" style="3" customWidth="1"/>
    <col min="12556" max="12556" width="8.88671875" style="3" customWidth="1"/>
    <col min="12557" max="12557" width="5.6640625" style="3" customWidth="1"/>
    <col min="12558" max="12558" width="9" style="3" customWidth="1"/>
    <col min="12559" max="12792" width="9.109375" style="3"/>
    <col min="12793" max="12793" width="7.109375" style="3" customWidth="1"/>
    <col min="12794" max="12794" width="22.88671875" style="3" customWidth="1"/>
    <col min="12795" max="12795" width="12.33203125" style="3" customWidth="1"/>
    <col min="12796" max="12797" width="13.88671875" style="3" customWidth="1"/>
    <col min="12798" max="12809" width="7.6640625" style="3" customWidth="1"/>
    <col min="12810" max="12811" width="7.5546875" style="3" customWidth="1"/>
    <col min="12812" max="12812" width="8.88671875" style="3" customWidth="1"/>
    <col min="12813" max="12813" width="5.6640625" style="3" customWidth="1"/>
    <col min="12814" max="12814" width="9" style="3" customWidth="1"/>
    <col min="12815" max="13048" width="9.109375" style="3"/>
    <col min="13049" max="13049" width="7.109375" style="3" customWidth="1"/>
    <col min="13050" max="13050" width="22.88671875" style="3" customWidth="1"/>
    <col min="13051" max="13051" width="12.33203125" style="3" customWidth="1"/>
    <col min="13052" max="13053" width="13.88671875" style="3" customWidth="1"/>
    <col min="13054" max="13065" width="7.6640625" style="3" customWidth="1"/>
    <col min="13066" max="13067" width="7.5546875" style="3" customWidth="1"/>
    <col min="13068" max="13068" width="8.88671875" style="3" customWidth="1"/>
    <col min="13069" max="13069" width="5.6640625" style="3" customWidth="1"/>
    <col min="13070" max="13070" width="9" style="3" customWidth="1"/>
    <col min="13071" max="13304" width="9.109375" style="3"/>
    <col min="13305" max="13305" width="7.109375" style="3" customWidth="1"/>
    <col min="13306" max="13306" width="22.88671875" style="3" customWidth="1"/>
    <col min="13307" max="13307" width="12.33203125" style="3" customWidth="1"/>
    <col min="13308" max="13309" width="13.88671875" style="3" customWidth="1"/>
    <col min="13310" max="13321" width="7.6640625" style="3" customWidth="1"/>
    <col min="13322" max="13323" width="7.5546875" style="3" customWidth="1"/>
    <col min="13324" max="13324" width="8.88671875" style="3" customWidth="1"/>
    <col min="13325" max="13325" width="5.6640625" style="3" customWidth="1"/>
    <col min="13326" max="13326" width="9" style="3" customWidth="1"/>
    <col min="13327" max="13560" width="9.109375" style="3"/>
    <col min="13561" max="13561" width="7.109375" style="3" customWidth="1"/>
    <col min="13562" max="13562" width="22.88671875" style="3" customWidth="1"/>
    <col min="13563" max="13563" width="12.33203125" style="3" customWidth="1"/>
    <col min="13564" max="13565" width="13.88671875" style="3" customWidth="1"/>
    <col min="13566" max="13577" width="7.6640625" style="3" customWidth="1"/>
    <col min="13578" max="13579" width="7.5546875" style="3" customWidth="1"/>
    <col min="13580" max="13580" width="8.88671875" style="3" customWidth="1"/>
    <col min="13581" max="13581" width="5.6640625" style="3" customWidth="1"/>
    <col min="13582" max="13582" width="9" style="3" customWidth="1"/>
    <col min="13583" max="13816" width="9.109375" style="3"/>
    <col min="13817" max="13817" width="7.109375" style="3" customWidth="1"/>
    <col min="13818" max="13818" width="22.88671875" style="3" customWidth="1"/>
    <col min="13819" max="13819" width="12.33203125" style="3" customWidth="1"/>
    <col min="13820" max="13821" width="13.88671875" style="3" customWidth="1"/>
    <col min="13822" max="13833" width="7.6640625" style="3" customWidth="1"/>
    <col min="13834" max="13835" width="7.5546875" style="3" customWidth="1"/>
    <col min="13836" max="13836" width="8.88671875" style="3" customWidth="1"/>
    <col min="13837" max="13837" width="5.6640625" style="3" customWidth="1"/>
    <col min="13838" max="13838" width="9" style="3" customWidth="1"/>
    <col min="13839" max="14072" width="9.109375" style="3"/>
    <col min="14073" max="14073" width="7.109375" style="3" customWidth="1"/>
    <col min="14074" max="14074" width="22.88671875" style="3" customWidth="1"/>
    <col min="14075" max="14075" width="12.33203125" style="3" customWidth="1"/>
    <col min="14076" max="14077" width="13.88671875" style="3" customWidth="1"/>
    <col min="14078" max="14089" width="7.6640625" style="3" customWidth="1"/>
    <col min="14090" max="14091" width="7.5546875" style="3" customWidth="1"/>
    <col min="14092" max="14092" width="8.88671875" style="3" customWidth="1"/>
    <col min="14093" max="14093" width="5.6640625" style="3" customWidth="1"/>
    <col min="14094" max="14094" width="9" style="3" customWidth="1"/>
    <col min="14095" max="14328" width="9.109375" style="3"/>
    <col min="14329" max="14329" width="7.109375" style="3" customWidth="1"/>
    <col min="14330" max="14330" width="22.88671875" style="3" customWidth="1"/>
    <col min="14331" max="14331" width="12.33203125" style="3" customWidth="1"/>
    <col min="14332" max="14333" width="13.88671875" style="3" customWidth="1"/>
    <col min="14334" max="14345" width="7.6640625" style="3" customWidth="1"/>
    <col min="14346" max="14347" width="7.5546875" style="3" customWidth="1"/>
    <col min="14348" max="14348" width="8.88671875" style="3" customWidth="1"/>
    <col min="14349" max="14349" width="5.6640625" style="3" customWidth="1"/>
    <col min="14350" max="14350" width="9" style="3" customWidth="1"/>
    <col min="14351" max="14584" width="9.109375" style="3"/>
    <col min="14585" max="14585" width="7.109375" style="3" customWidth="1"/>
    <col min="14586" max="14586" width="22.88671875" style="3" customWidth="1"/>
    <col min="14587" max="14587" width="12.33203125" style="3" customWidth="1"/>
    <col min="14588" max="14589" width="13.88671875" style="3" customWidth="1"/>
    <col min="14590" max="14601" width="7.6640625" style="3" customWidth="1"/>
    <col min="14602" max="14603" width="7.5546875" style="3" customWidth="1"/>
    <col min="14604" max="14604" width="8.88671875" style="3" customWidth="1"/>
    <col min="14605" max="14605" width="5.6640625" style="3" customWidth="1"/>
    <col min="14606" max="14606" width="9" style="3" customWidth="1"/>
    <col min="14607" max="14840" width="9.109375" style="3"/>
    <col min="14841" max="14841" width="7.109375" style="3" customWidth="1"/>
    <col min="14842" max="14842" width="22.88671875" style="3" customWidth="1"/>
    <col min="14843" max="14843" width="12.33203125" style="3" customWidth="1"/>
    <col min="14844" max="14845" width="13.88671875" style="3" customWidth="1"/>
    <col min="14846" max="14857" width="7.6640625" style="3" customWidth="1"/>
    <col min="14858" max="14859" width="7.5546875" style="3" customWidth="1"/>
    <col min="14860" max="14860" width="8.88671875" style="3" customWidth="1"/>
    <col min="14861" max="14861" width="5.6640625" style="3" customWidth="1"/>
    <col min="14862" max="14862" width="9" style="3" customWidth="1"/>
    <col min="14863" max="15096" width="9.109375" style="3"/>
    <col min="15097" max="15097" width="7.109375" style="3" customWidth="1"/>
    <col min="15098" max="15098" width="22.88671875" style="3" customWidth="1"/>
    <col min="15099" max="15099" width="12.33203125" style="3" customWidth="1"/>
    <col min="15100" max="15101" width="13.88671875" style="3" customWidth="1"/>
    <col min="15102" max="15113" width="7.6640625" style="3" customWidth="1"/>
    <col min="15114" max="15115" width="7.5546875" style="3" customWidth="1"/>
    <col min="15116" max="15116" width="8.88671875" style="3" customWidth="1"/>
    <col min="15117" max="15117" width="5.6640625" style="3" customWidth="1"/>
    <col min="15118" max="15118" width="9" style="3" customWidth="1"/>
    <col min="15119" max="15352" width="9.109375" style="3"/>
    <col min="15353" max="15353" width="7.109375" style="3" customWidth="1"/>
    <col min="15354" max="15354" width="22.88671875" style="3" customWidth="1"/>
    <col min="15355" max="15355" width="12.33203125" style="3" customWidth="1"/>
    <col min="15356" max="15357" width="13.88671875" style="3" customWidth="1"/>
    <col min="15358" max="15369" width="7.6640625" style="3" customWidth="1"/>
    <col min="15370" max="15371" width="7.5546875" style="3" customWidth="1"/>
    <col min="15372" max="15372" width="8.88671875" style="3" customWidth="1"/>
    <col min="15373" max="15373" width="5.6640625" style="3" customWidth="1"/>
    <col min="15374" max="15374" width="9" style="3" customWidth="1"/>
    <col min="15375" max="15608" width="9.109375" style="3"/>
    <col min="15609" max="15609" width="7.109375" style="3" customWidth="1"/>
    <col min="15610" max="15610" width="22.88671875" style="3" customWidth="1"/>
    <col min="15611" max="15611" width="12.33203125" style="3" customWidth="1"/>
    <col min="15612" max="15613" width="13.88671875" style="3" customWidth="1"/>
    <col min="15614" max="15625" width="7.6640625" style="3" customWidth="1"/>
    <col min="15626" max="15627" width="7.5546875" style="3" customWidth="1"/>
    <col min="15628" max="15628" width="8.88671875" style="3" customWidth="1"/>
    <col min="15629" max="15629" width="5.6640625" style="3" customWidth="1"/>
    <col min="15630" max="15630" width="9" style="3" customWidth="1"/>
    <col min="15631" max="15864" width="9.109375" style="3"/>
    <col min="15865" max="15865" width="7.109375" style="3" customWidth="1"/>
    <col min="15866" max="15866" width="22.88671875" style="3" customWidth="1"/>
    <col min="15867" max="15867" width="12.33203125" style="3" customWidth="1"/>
    <col min="15868" max="15869" width="13.88671875" style="3" customWidth="1"/>
    <col min="15870" max="15881" width="7.6640625" style="3" customWidth="1"/>
    <col min="15882" max="15883" width="7.5546875" style="3" customWidth="1"/>
    <col min="15884" max="15884" width="8.88671875" style="3" customWidth="1"/>
    <col min="15885" max="15885" width="5.6640625" style="3" customWidth="1"/>
    <col min="15886" max="15886" width="9" style="3" customWidth="1"/>
    <col min="15887" max="16120" width="9.109375" style="3"/>
    <col min="16121" max="16121" width="7.109375" style="3" customWidth="1"/>
    <col min="16122" max="16122" width="22.88671875" style="3" customWidth="1"/>
    <col min="16123" max="16123" width="12.33203125" style="3" customWidth="1"/>
    <col min="16124" max="16125" width="13.88671875" style="3" customWidth="1"/>
    <col min="16126" max="16137" width="7.6640625" style="3" customWidth="1"/>
    <col min="16138" max="16139" width="7.5546875" style="3" customWidth="1"/>
    <col min="16140" max="16140" width="8.88671875" style="3" customWidth="1"/>
    <col min="16141" max="16141" width="5.6640625" style="3" customWidth="1"/>
    <col min="16142" max="16142" width="9" style="3" customWidth="1"/>
    <col min="16143" max="16384" width="9.109375" style="3"/>
  </cols>
  <sheetData>
    <row r="1" spans="1:23" x14ac:dyDescent="0.3">
      <c r="V1" s="24" t="s">
        <v>0</v>
      </c>
    </row>
    <row r="2" spans="1:23" ht="33" customHeight="1" x14ac:dyDescent="0.3">
      <c r="A2" s="3" t="s">
        <v>120</v>
      </c>
      <c r="S2" s="25" t="s">
        <v>1</v>
      </c>
      <c r="T2" s="25"/>
      <c r="U2" s="25"/>
      <c r="V2" s="25"/>
    </row>
    <row r="3" spans="1:23" x14ac:dyDescent="0.3">
      <c r="A3" s="26" t="s">
        <v>2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</row>
    <row r="4" spans="1:23" x14ac:dyDescent="0.3">
      <c r="F4" s="27" t="s">
        <v>3</v>
      </c>
      <c r="G4" s="28">
        <v>9</v>
      </c>
      <c r="H4" s="26" t="s">
        <v>335</v>
      </c>
      <c r="I4" s="26"/>
      <c r="J4" s="28">
        <v>2023</v>
      </c>
      <c r="K4" s="3" t="s">
        <v>4</v>
      </c>
    </row>
    <row r="5" spans="1:23" ht="11.25" customHeight="1" x14ac:dyDescent="0.3"/>
    <row r="6" spans="1:23" x14ac:dyDescent="0.3">
      <c r="F6" s="27" t="s">
        <v>5</v>
      </c>
      <c r="G6" s="30" t="s">
        <v>29</v>
      </c>
      <c r="H6" s="30"/>
      <c r="I6" s="30"/>
      <c r="J6" s="30"/>
      <c r="K6" s="30"/>
      <c r="L6" s="30"/>
      <c r="M6" s="30"/>
      <c r="N6" s="30"/>
      <c r="O6" s="30"/>
      <c r="P6" s="30"/>
      <c r="Q6" s="30"/>
      <c r="R6" s="31"/>
    </row>
    <row r="7" spans="1:23" ht="12.75" customHeight="1" x14ac:dyDescent="0.3">
      <c r="G7" s="32" t="s">
        <v>6</v>
      </c>
      <c r="H7" s="32"/>
      <c r="I7" s="32"/>
      <c r="J7" s="32"/>
      <c r="K7" s="32"/>
      <c r="L7" s="32"/>
      <c r="M7" s="32"/>
      <c r="N7" s="32"/>
      <c r="O7" s="32"/>
      <c r="P7" s="32"/>
      <c r="Q7" s="33"/>
    </row>
    <row r="8" spans="1:23" ht="11.25" customHeight="1" x14ac:dyDescent="0.3"/>
    <row r="9" spans="1:23" x14ac:dyDescent="0.3">
      <c r="I9" s="27" t="s">
        <v>7</v>
      </c>
      <c r="J9" s="28">
        <v>2023</v>
      </c>
      <c r="K9" s="3" t="s">
        <v>8</v>
      </c>
    </row>
    <row r="10" spans="1:23" ht="11.25" customHeight="1" x14ac:dyDescent="0.3"/>
    <row r="11" spans="1:23" x14ac:dyDescent="0.3">
      <c r="G11" s="27" t="s">
        <v>9</v>
      </c>
      <c r="H11" s="34" t="s">
        <v>195</v>
      </c>
      <c r="I11" s="34"/>
      <c r="J11" s="34"/>
      <c r="K11" s="34"/>
      <c r="L11" s="34"/>
      <c r="M11" s="34"/>
      <c r="N11" s="34"/>
      <c r="O11" s="34"/>
      <c r="P11" s="34"/>
      <c r="Q11" s="34"/>
      <c r="R11" s="35"/>
      <c r="S11" s="35"/>
    </row>
    <row r="12" spans="1:23" x14ac:dyDescent="0.3">
      <c r="H12" s="36" t="s">
        <v>10</v>
      </c>
      <c r="I12" s="36"/>
      <c r="J12" s="36"/>
      <c r="K12" s="36"/>
      <c r="L12" s="36"/>
      <c r="M12" s="36"/>
      <c r="N12" s="36"/>
      <c r="O12" s="36"/>
      <c r="P12" s="36"/>
      <c r="Q12" s="36"/>
    </row>
    <row r="13" spans="1:23" s="37" customFormat="1" x14ac:dyDescent="0.3">
      <c r="V13" s="38"/>
    </row>
    <row r="14" spans="1:23" ht="112.95" customHeight="1" x14ac:dyDescent="0.3">
      <c r="A14" s="39" t="s">
        <v>11</v>
      </c>
      <c r="B14" s="39" t="s">
        <v>12</v>
      </c>
      <c r="C14" s="39" t="s">
        <v>13</v>
      </c>
      <c r="D14" s="39" t="s">
        <v>14</v>
      </c>
      <c r="E14" s="39" t="s">
        <v>194</v>
      </c>
      <c r="F14" s="40" t="s">
        <v>193</v>
      </c>
      <c r="G14" s="41"/>
      <c r="H14" s="40" t="s">
        <v>192</v>
      </c>
      <c r="I14" s="42"/>
      <c r="J14" s="42"/>
      <c r="K14" s="42"/>
      <c r="L14" s="42"/>
      <c r="M14" s="42"/>
      <c r="N14" s="42"/>
      <c r="O14" s="42"/>
      <c r="P14" s="42"/>
      <c r="Q14" s="41"/>
      <c r="R14" s="40" t="s">
        <v>15</v>
      </c>
      <c r="S14" s="41"/>
      <c r="T14" s="43" t="s">
        <v>16</v>
      </c>
      <c r="U14" s="44"/>
      <c r="V14" s="39" t="s">
        <v>17</v>
      </c>
      <c r="W14" s="45" t="s">
        <v>376</v>
      </c>
    </row>
    <row r="15" spans="1:23" ht="15" customHeight="1" x14ac:dyDescent="0.3">
      <c r="A15" s="46"/>
      <c r="B15" s="46"/>
      <c r="C15" s="46"/>
      <c r="D15" s="46"/>
      <c r="E15" s="46"/>
      <c r="F15" s="47" t="s">
        <v>18</v>
      </c>
      <c r="G15" s="47" t="s">
        <v>19</v>
      </c>
      <c r="H15" s="40" t="s">
        <v>20</v>
      </c>
      <c r="I15" s="41"/>
      <c r="J15" s="40" t="s">
        <v>21</v>
      </c>
      <c r="K15" s="41"/>
      <c r="L15" s="40" t="s">
        <v>22</v>
      </c>
      <c r="M15" s="41"/>
      <c r="N15" s="40" t="s">
        <v>23</v>
      </c>
      <c r="O15" s="41"/>
      <c r="P15" s="40" t="s">
        <v>24</v>
      </c>
      <c r="Q15" s="41"/>
      <c r="R15" s="47" t="s">
        <v>18</v>
      </c>
      <c r="S15" s="47" t="s">
        <v>19</v>
      </c>
      <c r="T15" s="48"/>
      <c r="U15" s="49"/>
      <c r="V15" s="46"/>
      <c r="W15" s="45"/>
    </row>
    <row r="16" spans="1:23" ht="78" customHeight="1" x14ac:dyDescent="0.3">
      <c r="A16" s="50"/>
      <c r="B16" s="50"/>
      <c r="C16" s="50"/>
      <c r="D16" s="50"/>
      <c r="E16" s="48"/>
      <c r="F16" s="51"/>
      <c r="G16" s="51"/>
      <c r="H16" s="11" t="s">
        <v>25</v>
      </c>
      <c r="I16" s="11" t="s">
        <v>26</v>
      </c>
      <c r="J16" s="11" t="s">
        <v>25</v>
      </c>
      <c r="K16" s="11" t="s">
        <v>26</v>
      </c>
      <c r="L16" s="11" t="s">
        <v>25</v>
      </c>
      <c r="M16" s="11" t="s">
        <v>26</v>
      </c>
      <c r="N16" s="11" t="s">
        <v>25</v>
      </c>
      <c r="O16" s="11" t="s">
        <v>26</v>
      </c>
      <c r="P16" s="11" t="s">
        <v>25</v>
      </c>
      <c r="Q16" s="11" t="s">
        <v>26</v>
      </c>
      <c r="R16" s="51"/>
      <c r="S16" s="51"/>
      <c r="T16" s="52" t="s">
        <v>27</v>
      </c>
      <c r="U16" s="52" t="s">
        <v>28</v>
      </c>
      <c r="V16" s="50"/>
      <c r="W16" s="45"/>
    </row>
    <row r="17" spans="1:23" ht="16.2" thickBot="1" x14ac:dyDescent="0.35">
      <c r="A17" s="53">
        <v>1</v>
      </c>
      <c r="B17" s="53">
        <v>2</v>
      </c>
      <c r="C17" s="53">
        <v>3</v>
      </c>
      <c r="D17" s="54">
        <v>4</v>
      </c>
      <c r="E17" s="54">
        <v>5</v>
      </c>
      <c r="F17" s="54">
        <v>6</v>
      </c>
      <c r="G17" s="54">
        <v>7</v>
      </c>
      <c r="H17" s="54">
        <v>8</v>
      </c>
      <c r="I17" s="54">
        <v>9</v>
      </c>
      <c r="J17" s="54">
        <v>10</v>
      </c>
      <c r="K17" s="54">
        <v>11</v>
      </c>
      <c r="L17" s="54">
        <v>12</v>
      </c>
      <c r="M17" s="54">
        <v>13</v>
      </c>
      <c r="N17" s="54">
        <v>14</v>
      </c>
      <c r="O17" s="54">
        <v>15</v>
      </c>
      <c r="P17" s="54">
        <v>16</v>
      </c>
      <c r="Q17" s="54">
        <v>17</v>
      </c>
      <c r="R17" s="54">
        <v>18</v>
      </c>
      <c r="S17" s="54">
        <v>19</v>
      </c>
      <c r="T17" s="54">
        <v>20</v>
      </c>
      <c r="U17" s="54">
        <v>21</v>
      </c>
      <c r="V17" s="55">
        <v>22</v>
      </c>
    </row>
    <row r="18" spans="1:23" ht="16.2" thickBot="1" x14ac:dyDescent="0.35">
      <c r="A18" s="56">
        <v>0</v>
      </c>
      <c r="B18" s="57" t="s">
        <v>30</v>
      </c>
      <c r="C18" s="58">
        <v>0</v>
      </c>
      <c r="D18" s="59">
        <f>D21+D26+D85+D112</f>
        <v>131.84286726060833</v>
      </c>
      <c r="E18" s="59">
        <f>E21+E26+E85+E112</f>
        <v>1.2599313662166667</v>
      </c>
      <c r="F18" s="59" t="s">
        <v>84</v>
      </c>
      <c r="G18" s="59">
        <f>G21+G26+G85+G112</f>
        <v>130.59032882705</v>
      </c>
      <c r="H18" s="59">
        <f>H21+H26+H85+H112</f>
        <v>123.39586302705</v>
      </c>
      <c r="I18" s="59">
        <f>I21+I26+I85+I112</f>
        <v>106.52084464299999</v>
      </c>
      <c r="J18" s="59">
        <f>J21+J26+J85+J112</f>
        <v>12.916458991666666</v>
      </c>
      <c r="K18" s="59">
        <f>K21+K26+K85+K112</f>
        <v>32.893033119999998</v>
      </c>
      <c r="L18" s="59">
        <f>L21+L26+L85+L112</f>
        <v>20.898077335908333</v>
      </c>
      <c r="M18" s="59">
        <f>M21+M26+M85+M112</f>
        <v>21.188062710000001</v>
      </c>
      <c r="N18" s="59">
        <f>N21+N26+N85+N112</f>
        <v>37.456780691216665</v>
      </c>
      <c r="O18" s="59">
        <f>O21+O26+O85+O112</f>
        <v>52.439748813000001</v>
      </c>
      <c r="P18" s="59">
        <f>P21+P26+P85+P112</f>
        <v>52.124546008258335</v>
      </c>
      <c r="Q18" s="59">
        <f>Q21+Q26+Q85+Q112</f>
        <v>0</v>
      </c>
      <c r="R18" s="59" t="s">
        <v>84</v>
      </c>
      <c r="S18" s="59">
        <f t="shared" ref="S18:S21" si="0">G18-I18</f>
        <v>24.069484184050012</v>
      </c>
      <c r="T18" s="59">
        <f>I18-W18</f>
        <v>35.249527624208326</v>
      </c>
      <c r="U18" s="59">
        <f>T18/W18*100</f>
        <v>49.458224007442297</v>
      </c>
      <c r="V18" s="60" t="s">
        <v>84</v>
      </c>
      <c r="W18" s="61">
        <f>J18+L18+N18</f>
        <v>71.271317018791663</v>
      </c>
    </row>
    <row r="19" spans="1:23" x14ac:dyDescent="0.3">
      <c r="A19" s="62">
        <v>1</v>
      </c>
      <c r="B19" s="62" t="s">
        <v>31</v>
      </c>
      <c r="C19" s="62" t="s">
        <v>32</v>
      </c>
      <c r="D19" s="5">
        <f t="shared" ref="D19:G19" si="1">D18</f>
        <v>131.84286726060833</v>
      </c>
      <c r="E19" s="5">
        <f t="shared" si="1"/>
        <v>1.2599313662166667</v>
      </c>
      <c r="F19" s="63" t="s">
        <v>84</v>
      </c>
      <c r="G19" s="5">
        <f t="shared" si="1"/>
        <v>130.59032882705</v>
      </c>
      <c r="H19" s="5">
        <f>H18</f>
        <v>123.39586302705</v>
      </c>
      <c r="I19" s="5">
        <f t="shared" ref="I19:Q19" si="2">I18</f>
        <v>106.52084464299999</v>
      </c>
      <c r="J19" s="5">
        <f t="shared" si="2"/>
        <v>12.916458991666666</v>
      </c>
      <c r="K19" s="5">
        <f t="shared" si="2"/>
        <v>32.893033119999998</v>
      </c>
      <c r="L19" s="5">
        <f t="shared" si="2"/>
        <v>20.898077335908333</v>
      </c>
      <c r="M19" s="5">
        <f t="shared" si="2"/>
        <v>21.188062710000001</v>
      </c>
      <c r="N19" s="5">
        <f t="shared" si="2"/>
        <v>37.456780691216665</v>
      </c>
      <c r="O19" s="5">
        <f t="shared" si="2"/>
        <v>52.439748813000001</v>
      </c>
      <c r="P19" s="5">
        <f t="shared" si="2"/>
        <v>52.124546008258335</v>
      </c>
      <c r="Q19" s="5">
        <f t="shared" si="2"/>
        <v>0</v>
      </c>
      <c r="R19" s="63" t="s">
        <v>84</v>
      </c>
      <c r="S19" s="5">
        <f t="shared" si="0"/>
        <v>24.069484184050012</v>
      </c>
      <c r="T19" s="5">
        <f t="shared" ref="T19:T85" si="3">I19-W19</f>
        <v>35.249527624208326</v>
      </c>
      <c r="U19" s="5">
        <f t="shared" ref="U19:U85" si="4">T19/W19*100</f>
        <v>49.458224007442297</v>
      </c>
      <c r="V19" s="64" t="s">
        <v>84</v>
      </c>
      <c r="W19" s="61">
        <f t="shared" ref="W19:W85" si="5">J19+L19+N19</f>
        <v>71.271317018791663</v>
      </c>
    </row>
    <row r="20" spans="1:23" ht="31.2" x14ac:dyDescent="0.3">
      <c r="A20" s="14" t="s">
        <v>33</v>
      </c>
      <c r="B20" s="15" t="s">
        <v>34</v>
      </c>
      <c r="C20" s="1" t="s">
        <v>32</v>
      </c>
      <c r="D20" s="6">
        <f t="shared" ref="D20:G20" si="6">D21</f>
        <v>39.083659999999995</v>
      </c>
      <c r="E20" s="6">
        <f t="shared" si="6"/>
        <v>0</v>
      </c>
      <c r="F20" s="2" t="s">
        <v>84</v>
      </c>
      <c r="G20" s="6">
        <f t="shared" si="6"/>
        <v>39.083659999999995</v>
      </c>
      <c r="H20" s="6">
        <f>H21</f>
        <v>39.084109999999995</v>
      </c>
      <c r="I20" s="6">
        <f t="shared" ref="I20:Q20" si="7">I21</f>
        <v>51.53436155</v>
      </c>
      <c r="J20" s="6">
        <f t="shared" si="7"/>
        <v>9.7713149999999995</v>
      </c>
      <c r="K20" s="6">
        <f t="shared" si="7"/>
        <v>26.396142739999998</v>
      </c>
      <c r="L20" s="6">
        <f t="shared" si="7"/>
        <v>9.7713149999999995</v>
      </c>
      <c r="M20" s="6">
        <f t="shared" si="7"/>
        <v>7.7474328799999999</v>
      </c>
      <c r="N20" s="6">
        <f t="shared" si="7"/>
        <v>9.7713149999999995</v>
      </c>
      <c r="O20" s="6">
        <f t="shared" si="7"/>
        <v>17.39078593</v>
      </c>
      <c r="P20" s="6">
        <f t="shared" si="7"/>
        <v>9.7701650000000004</v>
      </c>
      <c r="Q20" s="6">
        <f t="shared" si="7"/>
        <v>0</v>
      </c>
      <c r="R20" s="2" t="s">
        <v>84</v>
      </c>
      <c r="S20" s="6">
        <f t="shared" si="0"/>
        <v>-12.450701550000005</v>
      </c>
      <c r="T20" s="6">
        <f t="shared" si="3"/>
        <v>22.220416550000003</v>
      </c>
      <c r="U20" s="6">
        <f t="shared" si="4"/>
        <v>75.801522278901743</v>
      </c>
      <c r="V20" s="9" t="s">
        <v>84</v>
      </c>
      <c r="W20" s="61">
        <f t="shared" si="5"/>
        <v>29.313944999999997</v>
      </c>
    </row>
    <row r="21" spans="1:23" ht="46.8" x14ac:dyDescent="0.3">
      <c r="A21" s="65" t="s">
        <v>35</v>
      </c>
      <c r="B21" s="66" t="s">
        <v>36</v>
      </c>
      <c r="C21" s="1" t="s">
        <v>32</v>
      </c>
      <c r="D21" s="6">
        <f t="shared" ref="D21:G21" si="8">SUM(D22:D24)</f>
        <v>39.083659999999995</v>
      </c>
      <c r="E21" s="6">
        <f t="shared" si="8"/>
        <v>0</v>
      </c>
      <c r="F21" s="6" t="s">
        <v>84</v>
      </c>
      <c r="G21" s="6">
        <f t="shared" si="8"/>
        <v>39.083659999999995</v>
      </c>
      <c r="H21" s="6">
        <f>SUM(H22:H24)</f>
        <v>39.084109999999995</v>
      </c>
      <c r="I21" s="6">
        <f t="shared" ref="I21:Q21" si="9">SUM(I22:I24)</f>
        <v>51.53436155</v>
      </c>
      <c r="J21" s="6">
        <f t="shared" si="9"/>
        <v>9.7713149999999995</v>
      </c>
      <c r="K21" s="6">
        <f t="shared" si="9"/>
        <v>26.396142739999998</v>
      </c>
      <c r="L21" s="6">
        <f t="shared" si="9"/>
        <v>9.7713149999999995</v>
      </c>
      <c r="M21" s="6">
        <f t="shared" si="9"/>
        <v>7.7474328799999999</v>
      </c>
      <c r="N21" s="6">
        <f t="shared" si="9"/>
        <v>9.7713149999999995</v>
      </c>
      <c r="O21" s="6">
        <f t="shared" si="9"/>
        <v>17.39078593</v>
      </c>
      <c r="P21" s="6">
        <f t="shared" si="9"/>
        <v>9.7701650000000004</v>
      </c>
      <c r="Q21" s="6">
        <f t="shared" si="9"/>
        <v>0</v>
      </c>
      <c r="R21" s="6" t="s">
        <v>84</v>
      </c>
      <c r="S21" s="6">
        <f t="shared" si="0"/>
        <v>-12.450701550000005</v>
      </c>
      <c r="T21" s="6">
        <f t="shared" si="3"/>
        <v>22.220416550000003</v>
      </c>
      <c r="U21" s="6">
        <f t="shared" si="4"/>
        <v>75.801522278901743</v>
      </c>
      <c r="V21" s="67" t="s">
        <v>84</v>
      </c>
      <c r="W21" s="61">
        <f t="shared" si="5"/>
        <v>29.313944999999997</v>
      </c>
    </row>
    <row r="22" spans="1:23" ht="62.4" x14ac:dyDescent="0.3">
      <c r="A22" s="68" t="s">
        <v>37</v>
      </c>
      <c r="B22" s="69" t="s">
        <v>38</v>
      </c>
      <c r="C22" s="18" t="s">
        <v>32</v>
      </c>
      <c r="D22" s="7">
        <v>24.168659999999999</v>
      </c>
      <c r="E22" s="6">
        <v>0</v>
      </c>
      <c r="F22" s="2" t="s">
        <v>84</v>
      </c>
      <c r="G22" s="7">
        <v>24.168659999999999</v>
      </c>
      <c r="H22" s="7">
        <f>J22+L22+N22+P22</f>
        <v>24.168659999999999</v>
      </c>
      <c r="I22" s="7">
        <f>K22+M22+O22+Q22</f>
        <v>12.95046185</v>
      </c>
      <c r="J22" s="12">
        <v>6.0421649999999998</v>
      </c>
      <c r="K22" s="2">
        <v>4.5</v>
      </c>
      <c r="L22" s="12">
        <v>6.0421649999999998</v>
      </c>
      <c r="M22" s="2">
        <f>0.22947717+1.35541388+3.34073673+0.541008</f>
        <v>5.4666357799999998</v>
      </c>
      <c r="N22" s="12">
        <v>6.0421649999999998</v>
      </c>
      <c r="O22" s="2">
        <f>2.83914564+0.14468043</f>
        <v>2.9838260700000001</v>
      </c>
      <c r="P22" s="12">
        <v>6.0421649999999998</v>
      </c>
      <c r="Q22" s="2">
        <v>0</v>
      </c>
      <c r="R22" s="2" t="s">
        <v>84</v>
      </c>
      <c r="S22" s="6">
        <f>G22-I22</f>
        <v>11.218198149999999</v>
      </c>
      <c r="T22" s="6">
        <f t="shared" si="3"/>
        <v>-5.1760331499999985</v>
      </c>
      <c r="U22" s="6">
        <f t="shared" si="4"/>
        <v>-28.555068975000403</v>
      </c>
      <c r="V22" s="9" t="s">
        <v>84</v>
      </c>
      <c r="W22" s="61">
        <f t="shared" si="5"/>
        <v>18.126494999999998</v>
      </c>
    </row>
    <row r="23" spans="1:23" ht="62.4" x14ac:dyDescent="0.3">
      <c r="A23" s="16" t="s">
        <v>39</v>
      </c>
      <c r="B23" s="17" t="s">
        <v>40</v>
      </c>
      <c r="C23" s="18" t="s">
        <v>32</v>
      </c>
      <c r="D23" s="7">
        <v>14.914999999999999</v>
      </c>
      <c r="E23" s="6">
        <v>0</v>
      </c>
      <c r="F23" s="2" t="s">
        <v>84</v>
      </c>
      <c r="G23" s="7">
        <v>14.914999999999999</v>
      </c>
      <c r="H23" s="7">
        <f>J23+L23+N23+P23</f>
        <v>14.91545</v>
      </c>
      <c r="I23" s="7">
        <f>K23+M23+O23+Q23</f>
        <v>21.50891172</v>
      </c>
      <c r="J23" s="12">
        <v>3.7291500000000002</v>
      </c>
      <c r="K23" s="2">
        <v>4.8211547599999998</v>
      </c>
      <c r="L23" s="12">
        <v>3.7291500000000002</v>
      </c>
      <c r="M23" s="2">
        <f>0.15370346+1.27944714+0.8476465</f>
        <v>2.2807971</v>
      </c>
      <c r="N23" s="12">
        <v>3.7291500000000002</v>
      </c>
      <c r="O23" s="2">
        <f>1.04884043+13.26434995+0.09376948</f>
        <v>14.406959860000001</v>
      </c>
      <c r="P23" s="12">
        <v>3.7280000000000002</v>
      </c>
      <c r="Q23" s="2">
        <v>0</v>
      </c>
      <c r="R23" s="2" t="s">
        <v>84</v>
      </c>
      <c r="S23" s="6">
        <f t="shared" ref="S23:S85" si="10">G23-I23</f>
        <v>-6.5939117200000013</v>
      </c>
      <c r="T23" s="6">
        <f t="shared" si="3"/>
        <v>10.32146172</v>
      </c>
      <c r="U23" s="6">
        <f t="shared" si="4"/>
        <v>92.2592880415108</v>
      </c>
      <c r="V23" s="9" t="s">
        <v>84</v>
      </c>
      <c r="W23" s="61">
        <f t="shared" si="5"/>
        <v>11.18745</v>
      </c>
    </row>
    <row r="24" spans="1:23" ht="46.8" x14ac:dyDescent="0.3">
      <c r="A24" s="16" t="s">
        <v>41</v>
      </c>
      <c r="B24" s="17" t="s">
        <v>42</v>
      </c>
      <c r="C24" s="18" t="s">
        <v>32</v>
      </c>
      <c r="D24" s="6" t="str">
        <f>D25</f>
        <v>нд</v>
      </c>
      <c r="E24" s="6">
        <f t="shared" ref="E24:Q24" si="11">E25</f>
        <v>0</v>
      </c>
      <c r="F24" s="6" t="str">
        <f t="shared" si="11"/>
        <v>нд</v>
      </c>
      <c r="G24" s="6" t="str">
        <f t="shared" si="11"/>
        <v>нд</v>
      </c>
      <c r="H24" s="6" t="str">
        <f t="shared" si="11"/>
        <v>нд</v>
      </c>
      <c r="I24" s="6">
        <f t="shared" si="11"/>
        <v>17.07498798</v>
      </c>
      <c r="J24" s="6" t="str">
        <f t="shared" si="11"/>
        <v>нд</v>
      </c>
      <c r="K24" s="6">
        <f t="shared" si="11"/>
        <v>17.07498798</v>
      </c>
      <c r="L24" s="6" t="str">
        <f t="shared" si="11"/>
        <v>нд</v>
      </c>
      <c r="M24" s="6">
        <f t="shared" si="11"/>
        <v>0</v>
      </c>
      <c r="N24" s="6" t="str">
        <f t="shared" si="11"/>
        <v>нд</v>
      </c>
      <c r="O24" s="6">
        <f t="shared" si="11"/>
        <v>0</v>
      </c>
      <c r="P24" s="6" t="str">
        <f t="shared" si="11"/>
        <v>нд</v>
      </c>
      <c r="Q24" s="6">
        <f t="shared" si="11"/>
        <v>0</v>
      </c>
      <c r="R24" s="6" t="s">
        <v>84</v>
      </c>
      <c r="S24" s="6" t="s">
        <v>84</v>
      </c>
      <c r="T24" s="6" t="s">
        <v>84</v>
      </c>
      <c r="U24" s="6" t="s">
        <v>84</v>
      </c>
      <c r="V24" s="67" t="s">
        <v>84</v>
      </c>
      <c r="W24" s="61" t="e">
        <f t="shared" si="5"/>
        <v>#VALUE!</v>
      </c>
    </row>
    <row r="25" spans="1:23" ht="62.4" x14ac:dyDescent="0.3">
      <c r="A25" s="19" t="s">
        <v>280</v>
      </c>
      <c r="B25" s="70" t="s">
        <v>279</v>
      </c>
      <c r="C25" s="20" t="s">
        <v>281</v>
      </c>
      <c r="D25" s="6" t="s">
        <v>84</v>
      </c>
      <c r="E25" s="6">
        <v>0</v>
      </c>
      <c r="F25" s="6" t="s">
        <v>84</v>
      </c>
      <c r="G25" s="6" t="s">
        <v>84</v>
      </c>
      <c r="H25" s="8" t="s">
        <v>84</v>
      </c>
      <c r="I25" s="8">
        <f t="shared" ref="I25" si="12">K25+M25+O25+Q25</f>
        <v>17.07498798</v>
      </c>
      <c r="J25" s="8" t="s">
        <v>84</v>
      </c>
      <c r="K25" s="2">
        <v>17.07498798</v>
      </c>
      <c r="L25" s="8" t="s">
        <v>84</v>
      </c>
      <c r="M25" s="2">
        <v>0</v>
      </c>
      <c r="N25" s="8" t="s">
        <v>84</v>
      </c>
      <c r="O25" s="2">
        <v>0</v>
      </c>
      <c r="P25" s="8" t="s">
        <v>84</v>
      </c>
      <c r="Q25" s="2">
        <v>0</v>
      </c>
      <c r="R25" s="2" t="s">
        <v>84</v>
      </c>
      <c r="S25" s="8" t="s">
        <v>84</v>
      </c>
      <c r="T25" s="8" t="s">
        <v>84</v>
      </c>
      <c r="U25" s="8" t="s">
        <v>84</v>
      </c>
      <c r="V25" s="13" t="s">
        <v>282</v>
      </c>
      <c r="W25" s="61" t="e">
        <f t="shared" si="5"/>
        <v>#VALUE!</v>
      </c>
    </row>
    <row r="26" spans="1:23" ht="31.2" x14ac:dyDescent="0.3">
      <c r="A26" s="16" t="s">
        <v>43</v>
      </c>
      <c r="B26" s="17" t="s">
        <v>44</v>
      </c>
      <c r="C26" s="18" t="s">
        <v>32</v>
      </c>
      <c r="D26" s="6">
        <f>D27+D34+D79</f>
        <v>64.5006835266</v>
      </c>
      <c r="E26" s="6">
        <f>E27+E34+E79</f>
        <v>0.65793136621666681</v>
      </c>
      <c r="F26" s="6" t="s">
        <v>84</v>
      </c>
      <c r="G26" s="6">
        <f t="shared" ref="G26:Q26" si="13">G27+G34+G79</f>
        <v>63.842752160383341</v>
      </c>
      <c r="H26" s="6">
        <f t="shared" si="13"/>
        <v>63.84783636038334</v>
      </c>
      <c r="I26" s="6">
        <f t="shared" si="13"/>
        <v>33.68407448</v>
      </c>
      <c r="J26" s="6">
        <f t="shared" si="13"/>
        <v>3.145143991666667</v>
      </c>
      <c r="K26" s="6">
        <f t="shared" si="13"/>
        <v>5.47807025</v>
      </c>
      <c r="L26" s="6">
        <f t="shared" si="13"/>
        <v>10.418762335908333</v>
      </c>
      <c r="M26" s="6">
        <f t="shared" si="13"/>
        <v>9.1570472299999999</v>
      </c>
      <c r="N26" s="6">
        <f t="shared" si="13"/>
        <v>21.009549024549997</v>
      </c>
      <c r="O26" s="6">
        <f t="shared" si="13"/>
        <v>19.048957000000001</v>
      </c>
      <c r="P26" s="6">
        <f t="shared" si="13"/>
        <v>29.274381008258334</v>
      </c>
      <c r="Q26" s="6">
        <f t="shared" si="13"/>
        <v>0</v>
      </c>
      <c r="R26" s="6" t="s">
        <v>84</v>
      </c>
      <c r="S26" s="6">
        <f>S27+S34+S79</f>
        <v>30.158677680383349</v>
      </c>
      <c r="T26" s="6">
        <f>T27+T34+T79</f>
        <v>-0.88938087212500072</v>
      </c>
      <c r="U26" s="6">
        <f t="shared" si="4"/>
        <v>-2.5724384880446629</v>
      </c>
      <c r="V26" s="71" t="s">
        <v>84</v>
      </c>
      <c r="W26" s="61">
        <f t="shared" si="5"/>
        <v>34.573455352124995</v>
      </c>
    </row>
    <row r="27" spans="1:23" ht="64.8" x14ac:dyDescent="0.3">
      <c r="A27" s="72" t="s">
        <v>45</v>
      </c>
      <c r="B27" s="73" t="s">
        <v>46</v>
      </c>
      <c r="C27" s="74" t="s">
        <v>32</v>
      </c>
      <c r="D27" s="6">
        <f t="shared" ref="D27:G27" si="14">D28</f>
        <v>2.8374999999999999</v>
      </c>
      <c r="E27" s="6">
        <f t="shared" si="14"/>
        <v>0</v>
      </c>
      <c r="F27" s="6" t="s">
        <v>84</v>
      </c>
      <c r="G27" s="6">
        <f t="shared" si="14"/>
        <v>2.8374999999999999</v>
      </c>
      <c r="H27" s="6">
        <f>H28</f>
        <v>2.8374999999999999</v>
      </c>
      <c r="I27" s="6">
        <f t="shared" ref="I27:Q27" si="15">I28</f>
        <v>4.5098623099999999</v>
      </c>
      <c r="J27" s="6">
        <f t="shared" si="15"/>
        <v>0</v>
      </c>
      <c r="K27" s="6">
        <f t="shared" si="15"/>
        <v>0.124</v>
      </c>
      <c r="L27" s="6">
        <f t="shared" si="15"/>
        <v>0</v>
      </c>
      <c r="M27" s="6">
        <f t="shared" si="15"/>
        <v>2.8609325700000001</v>
      </c>
      <c r="N27" s="6">
        <f t="shared" si="15"/>
        <v>0</v>
      </c>
      <c r="O27" s="6">
        <f t="shared" si="15"/>
        <v>1.5249297399999999</v>
      </c>
      <c r="P27" s="6">
        <f t="shared" si="15"/>
        <v>2.8374999999999999</v>
      </c>
      <c r="Q27" s="6">
        <f t="shared" si="15"/>
        <v>0</v>
      </c>
      <c r="R27" s="6" t="s">
        <v>84</v>
      </c>
      <c r="S27" s="6">
        <f t="shared" si="10"/>
        <v>-1.67236231</v>
      </c>
      <c r="T27" s="6">
        <f t="shared" si="3"/>
        <v>4.5098623099999999</v>
      </c>
      <c r="U27" s="6" t="e">
        <f t="shared" si="4"/>
        <v>#DIV/0!</v>
      </c>
      <c r="V27" s="71" t="s">
        <v>84</v>
      </c>
      <c r="W27" s="61">
        <f t="shared" si="5"/>
        <v>0</v>
      </c>
    </row>
    <row r="28" spans="1:23" ht="32.4" x14ac:dyDescent="0.3">
      <c r="A28" s="72" t="s">
        <v>47</v>
      </c>
      <c r="B28" s="73" t="s">
        <v>48</v>
      </c>
      <c r="C28" s="74" t="s">
        <v>32</v>
      </c>
      <c r="D28" s="6">
        <f>SUM(D29:D33)</f>
        <v>2.8374999999999999</v>
      </c>
      <c r="E28" s="6">
        <f t="shared" ref="E28:Q28" si="16">SUM(E29:E33)</f>
        <v>0</v>
      </c>
      <c r="F28" s="6">
        <f t="shared" si="16"/>
        <v>0</v>
      </c>
      <c r="G28" s="6">
        <f t="shared" si="16"/>
        <v>2.8374999999999999</v>
      </c>
      <c r="H28" s="6">
        <f t="shared" si="16"/>
        <v>2.8374999999999999</v>
      </c>
      <c r="I28" s="6">
        <f t="shared" si="16"/>
        <v>4.5098623099999999</v>
      </c>
      <c r="J28" s="6">
        <f t="shared" si="16"/>
        <v>0</v>
      </c>
      <c r="K28" s="6">
        <f t="shared" si="16"/>
        <v>0.124</v>
      </c>
      <c r="L28" s="6">
        <f t="shared" si="16"/>
        <v>0</v>
      </c>
      <c r="M28" s="6">
        <f t="shared" si="16"/>
        <v>2.8609325700000001</v>
      </c>
      <c r="N28" s="6">
        <f t="shared" si="16"/>
        <v>0</v>
      </c>
      <c r="O28" s="6">
        <f t="shared" si="16"/>
        <v>1.5249297399999999</v>
      </c>
      <c r="P28" s="6">
        <f t="shared" si="16"/>
        <v>2.8374999999999999</v>
      </c>
      <c r="Q28" s="6">
        <f t="shared" si="16"/>
        <v>0</v>
      </c>
      <c r="R28" s="6">
        <f t="shared" ref="R28:T28" si="17">SUM(R29:R29)</f>
        <v>0</v>
      </c>
      <c r="S28" s="6">
        <f t="shared" si="17"/>
        <v>0</v>
      </c>
      <c r="T28" s="6">
        <f t="shared" si="17"/>
        <v>0</v>
      </c>
      <c r="U28" s="6" t="e">
        <f t="shared" si="4"/>
        <v>#DIV/0!</v>
      </c>
      <c r="V28" s="71" t="s">
        <v>84</v>
      </c>
      <c r="W28" s="61">
        <f t="shared" si="5"/>
        <v>0</v>
      </c>
    </row>
    <row r="29" spans="1:23" ht="46.8" x14ac:dyDescent="0.3">
      <c r="A29" s="4" t="s">
        <v>86</v>
      </c>
      <c r="B29" s="75" t="s">
        <v>141</v>
      </c>
      <c r="C29" s="23" t="s">
        <v>142</v>
      </c>
      <c r="D29" s="21">
        <v>2.8374999999999999</v>
      </c>
      <c r="E29" s="2">
        <v>0</v>
      </c>
      <c r="F29" s="2" t="s">
        <v>84</v>
      </c>
      <c r="G29" s="8">
        <f>D29-E29</f>
        <v>2.8374999999999999</v>
      </c>
      <c r="H29" s="8">
        <f t="shared" ref="H29:I33" si="18">J29+L29+N29+P29</f>
        <v>2.8374999999999999</v>
      </c>
      <c r="I29" s="8">
        <f t="shared" si="18"/>
        <v>0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1">
        <v>2.8374999999999999</v>
      </c>
      <c r="Q29" s="2">
        <v>0</v>
      </c>
      <c r="R29" s="2" t="s">
        <v>84</v>
      </c>
      <c r="S29" s="2">
        <v>0</v>
      </c>
      <c r="T29" s="2">
        <f t="shared" ref="T29" si="19">I29-W29</f>
        <v>0</v>
      </c>
      <c r="U29" s="2" t="e">
        <f t="shared" ref="U29" si="20">T29/W29*100</f>
        <v>#DIV/0!</v>
      </c>
      <c r="V29" s="13" t="s">
        <v>202</v>
      </c>
      <c r="W29" s="61">
        <f t="shared" si="5"/>
        <v>0</v>
      </c>
    </row>
    <row r="30" spans="1:23" ht="78" x14ac:dyDescent="0.3">
      <c r="A30" s="4" t="s">
        <v>242</v>
      </c>
      <c r="B30" s="75" t="s">
        <v>292</v>
      </c>
      <c r="C30" s="4" t="s">
        <v>293</v>
      </c>
      <c r="D30" s="2" t="s">
        <v>84</v>
      </c>
      <c r="E30" s="2">
        <v>0</v>
      </c>
      <c r="F30" s="2" t="s">
        <v>84</v>
      </c>
      <c r="G30" s="2" t="s">
        <v>84</v>
      </c>
      <c r="H30" s="8" t="s">
        <v>84</v>
      </c>
      <c r="I30" s="8">
        <f t="shared" si="18"/>
        <v>2.63321476</v>
      </c>
      <c r="J30" s="8" t="s">
        <v>84</v>
      </c>
      <c r="K30" s="2">
        <v>0</v>
      </c>
      <c r="L30" s="8" t="s">
        <v>84</v>
      </c>
      <c r="M30" s="2">
        <v>2.63321476</v>
      </c>
      <c r="N30" s="8" t="s">
        <v>84</v>
      </c>
      <c r="O30" s="2">
        <v>0</v>
      </c>
      <c r="P30" s="8" t="s">
        <v>84</v>
      </c>
      <c r="Q30" s="2">
        <v>0</v>
      </c>
      <c r="R30" s="2" t="s">
        <v>84</v>
      </c>
      <c r="S30" s="2" t="s">
        <v>84</v>
      </c>
      <c r="T30" s="2" t="s">
        <v>84</v>
      </c>
      <c r="U30" s="2" t="s">
        <v>84</v>
      </c>
      <c r="V30" s="13" t="s">
        <v>300</v>
      </c>
      <c r="W30" s="61" t="e">
        <f t="shared" ref="W30" si="21">J30+L30+N30</f>
        <v>#VALUE!</v>
      </c>
    </row>
    <row r="31" spans="1:23" ht="62.4" x14ac:dyDescent="0.3">
      <c r="A31" s="4" t="s">
        <v>289</v>
      </c>
      <c r="B31" s="13" t="s">
        <v>287</v>
      </c>
      <c r="C31" s="13" t="s">
        <v>288</v>
      </c>
      <c r="D31" s="2">
        <v>0</v>
      </c>
      <c r="E31" s="2">
        <v>0</v>
      </c>
      <c r="F31" s="2" t="s">
        <v>84</v>
      </c>
      <c r="G31" s="8">
        <f>D31-E31</f>
        <v>0</v>
      </c>
      <c r="H31" s="8" t="s">
        <v>84</v>
      </c>
      <c r="I31" s="8">
        <f t="shared" ref="I31:I32" si="22">K31+M31+O31+Q31</f>
        <v>0.14000000000000001</v>
      </c>
      <c r="J31" s="8" t="s">
        <v>84</v>
      </c>
      <c r="K31" s="2">
        <v>0</v>
      </c>
      <c r="L31" s="8" t="s">
        <v>84</v>
      </c>
      <c r="M31" s="2">
        <v>0.14000000000000001</v>
      </c>
      <c r="N31" s="8" t="s">
        <v>84</v>
      </c>
      <c r="O31" s="2">
        <v>0</v>
      </c>
      <c r="P31" s="8" t="s">
        <v>84</v>
      </c>
      <c r="Q31" s="2">
        <v>0</v>
      </c>
      <c r="R31" s="2" t="s">
        <v>84</v>
      </c>
      <c r="S31" s="8" t="s">
        <v>84</v>
      </c>
      <c r="T31" s="8" t="s">
        <v>84</v>
      </c>
      <c r="U31" s="8" t="s">
        <v>84</v>
      </c>
      <c r="V31" s="13" t="s">
        <v>286</v>
      </c>
      <c r="W31" s="61" t="e">
        <f t="shared" si="5"/>
        <v>#VALUE!</v>
      </c>
    </row>
    <row r="32" spans="1:23" ht="62.4" x14ac:dyDescent="0.3">
      <c r="A32" s="4" t="s">
        <v>334</v>
      </c>
      <c r="B32" s="75" t="s">
        <v>294</v>
      </c>
      <c r="C32" s="4" t="s">
        <v>295</v>
      </c>
      <c r="D32" s="2" t="s">
        <v>84</v>
      </c>
      <c r="E32" s="2">
        <v>0</v>
      </c>
      <c r="F32" s="2" t="s">
        <v>84</v>
      </c>
      <c r="G32" s="2" t="s">
        <v>84</v>
      </c>
      <c r="H32" s="8" t="s">
        <v>84</v>
      </c>
      <c r="I32" s="8">
        <f t="shared" si="22"/>
        <v>1.6126475499999999</v>
      </c>
      <c r="J32" s="8" t="s">
        <v>84</v>
      </c>
      <c r="K32" s="2">
        <v>0</v>
      </c>
      <c r="L32" s="8" t="s">
        <v>84</v>
      </c>
      <c r="M32" s="2">
        <v>8.7717809999999993E-2</v>
      </c>
      <c r="N32" s="8" t="s">
        <v>84</v>
      </c>
      <c r="O32" s="2">
        <v>1.5249297399999999</v>
      </c>
      <c r="P32" s="8" t="s">
        <v>84</v>
      </c>
      <c r="Q32" s="2">
        <v>0</v>
      </c>
      <c r="R32" s="2" t="s">
        <v>84</v>
      </c>
      <c r="S32" s="2" t="s">
        <v>84</v>
      </c>
      <c r="T32" s="2" t="s">
        <v>84</v>
      </c>
      <c r="U32" s="2" t="s">
        <v>84</v>
      </c>
      <c r="V32" s="13" t="s">
        <v>301</v>
      </c>
      <c r="W32" s="61" t="e">
        <f t="shared" si="5"/>
        <v>#VALUE!</v>
      </c>
    </row>
    <row r="33" spans="1:23" ht="72" x14ac:dyDescent="0.3">
      <c r="A33" s="4" t="s">
        <v>379</v>
      </c>
      <c r="B33" s="76" t="s">
        <v>243</v>
      </c>
      <c r="C33" s="13" t="s">
        <v>244</v>
      </c>
      <c r="D33" s="2">
        <v>0</v>
      </c>
      <c r="E33" s="2">
        <v>0</v>
      </c>
      <c r="F33" s="2" t="s">
        <v>84</v>
      </c>
      <c r="G33" s="8">
        <f>D33-E33</f>
        <v>0</v>
      </c>
      <c r="H33" s="8" t="s">
        <v>84</v>
      </c>
      <c r="I33" s="8">
        <f t="shared" si="18"/>
        <v>0.124</v>
      </c>
      <c r="J33" s="8" t="s">
        <v>84</v>
      </c>
      <c r="K33" s="2">
        <v>0.124</v>
      </c>
      <c r="L33" s="8" t="s">
        <v>84</v>
      </c>
      <c r="M33" s="2">
        <v>0</v>
      </c>
      <c r="N33" s="8" t="s">
        <v>84</v>
      </c>
      <c r="O33" s="2">
        <v>0</v>
      </c>
      <c r="P33" s="8" t="s">
        <v>84</v>
      </c>
      <c r="Q33" s="2">
        <v>0</v>
      </c>
      <c r="R33" s="2" t="s">
        <v>84</v>
      </c>
      <c r="S33" s="8" t="s">
        <v>84</v>
      </c>
      <c r="T33" s="8" t="s">
        <v>84</v>
      </c>
      <c r="U33" s="8" t="s">
        <v>84</v>
      </c>
      <c r="V33" s="23" t="s">
        <v>278</v>
      </c>
      <c r="W33" s="61" t="e">
        <f t="shared" si="5"/>
        <v>#VALUE!</v>
      </c>
    </row>
    <row r="34" spans="1:23" ht="46.8" x14ac:dyDescent="0.3">
      <c r="A34" s="16" t="s">
        <v>49</v>
      </c>
      <c r="B34" s="77" t="s">
        <v>50</v>
      </c>
      <c r="C34" s="16" t="s">
        <v>32</v>
      </c>
      <c r="D34" s="6">
        <f t="shared" ref="D34:G34" si="23">D35</f>
        <v>51.353183526599999</v>
      </c>
      <c r="E34" s="6">
        <f t="shared" si="23"/>
        <v>0.65793136621666681</v>
      </c>
      <c r="F34" s="6" t="s">
        <v>84</v>
      </c>
      <c r="G34" s="6">
        <f t="shared" si="23"/>
        <v>50.69525216038334</v>
      </c>
      <c r="H34" s="6">
        <f>H35</f>
        <v>50.702882160383339</v>
      </c>
      <c r="I34" s="6">
        <f t="shared" ref="I34:Q34" si="24">I35</f>
        <v>7.1773272299999995</v>
      </c>
      <c r="J34" s="6">
        <f t="shared" si="24"/>
        <v>1.3426439916666668</v>
      </c>
      <c r="K34" s="6">
        <f t="shared" si="24"/>
        <v>2.0415473000000004</v>
      </c>
      <c r="L34" s="6">
        <f t="shared" si="24"/>
        <v>7.7312743359083331</v>
      </c>
      <c r="M34" s="6">
        <f t="shared" si="24"/>
        <v>1.4617526700000001</v>
      </c>
      <c r="N34" s="6">
        <f t="shared" si="24"/>
        <v>18.322061024549999</v>
      </c>
      <c r="O34" s="6">
        <f t="shared" si="24"/>
        <v>3.6740272599999999</v>
      </c>
      <c r="P34" s="6">
        <f t="shared" si="24"/>
        <v>23.306902808258336</v>
      </c>
      <c r="Q34" s="6">
        <f t="shared" si="24"/>
        <v>0</v>
      </c>
      <c r="R34" s="6" t="s">
        <v>84</v>
      </c>
      <c r="S34" s="6">
        <f t="shared" si="10"/>
        <v>43.517924930383344</v>
      </c>
      <c r="T34" s="6">
        <f t="shared" si="3"/>
        <v>-20.218652122125</v>
      </c>
      <c r="U34" s="6">
        <f t="shared" si="4"/>
        <v>-73.801530736504645</v>
      </c>
      <c r="V34" s="71" t="s">
        <v>84</v>
      </c>
      <c r="W34" s="61">
        <f t="shared" si="5"/>
        <v>27.395979352125</v>
      </c>
    </row>
    <row r="35" spans="1:23" ht="32.4" x14ac:dyDescent="0.3">
      <c r="A35" s="72" t="s">
        <v>51</v>
      </c>
      <c r="B35" s="78" t="s">
        <v>52</v>
      </c>
      <c r="C35" s="72" t="s">
        <v>32</v>
      </c>
      <c r="D35" s="6">
        <f t="shared" ref="D35:Q35" si="25">SUM(D36:D78)</f>
        <v>51.353183526599999</v>
      </c>
      <c r="E35" s="6">
        <f t="shared" si="25"/>
        <v>0.65793136621666681</v>
      </c>
      <c r="F35" s="6">
        <f t="shared" si="25"/>
        <v>0</v>
      </c>
      <c r="G35" s="6">
        <f t="shared" si="25"/>
        <v>50.69525216038334</v>
      </c>
      <c r="H35" s="6">
        <f t="shared" si="25"/>
        <v>50.702882160383339</v>
      </c>
      <c r="I35" s="6">
        <f t="shared" si="25"/>
        <v>7.1773272299999995</v>
      </c>
      <c r="J35" s="6">
        <f t="shared" si="25"/>
        <v>1.3426439916666668</v>
      </c>
      <c r="K35" s="6">
        <f t="shared" si="25"/>
        <v>2.0415473000000004</v>
      </c>
      <c r="L35" s="6">
        <f t="shared" si="25"/>
        <v>7.7312743359083331</v>
      </c>
      <c r="M35" s="6">
        <f t="shared" si="25"/>
        <v>1.4617526700000001</v>
      </c>
      <c r="N35" s="6">
        <f t="shared" si="25"/>
        <v>18.322061024549999</v>
      </c>
      <c r="O35" s="6">
        <f t="shared" si="25"/>
        <v>3.6740272599999999</v>
      </c>
      <c r="P35" s="6">
        <f t="shared" si="25"/>
        <v>23.306902808258336</v>
      </c>
      <c r="Q35" s="6">
        <f t="shared" si="25"/>
        <v>0</v>
      </c>
      <c r="R35" s="6">
        <f>SUM(R67:R68)</f>
        <v>0</v>
      </c>
      <c r="S35" s="6">
        <f>SUM(S67:S68)</f>
        <v>4.7080000000000002</v>
      </c>
      <c r="T35" s="6">
        <f>SUM(T67:T68)</f>
        <v>-1.1100000000000001</v>
      </c>
      <c r="U35" s="6" t="e">
        <f>SUM(U67:U68)</f>
        <v>#DIV/0!</v>
      </c>
      <c r="V35" s="71" t="s">
        <v>84</v>
      </c>
      <c r="W35" s="61">
        <f t="shared" si="5"/>
        <v>27.395979352125</v>
      </c>
    </row>
    <row r="36" spans="1:23" ht="46.8" x14ac:dyDescent="0.3">
      <c r="A36" s="4" t="s">
        <v>53</v>
      </c>
      <c r="B36" s="70" t="s">
        <v>87</v>
      </c>
      <c r="C36" s="23" t="s">
        <v>88</v>
      </c>
      <c r="D36" s="21">
        <v>0.186</v>
      </c>
      <c r="E36" s="2">
        <v>0</v>
      </c>
      <c r="F36" s="2" t="s">
        <v>84</v>
      </c>
      <c r="G36" s="2">
        <f>D36-E36</f>
        <v>0.186</v>
      </c>
      <c r="H36" s="2">
        <f t="shared" ref="H36:I36" si="26">J36+L36+N36+P36</f>
        <v>0.186</v>
      </c>
      <c r="I36" s="2">
        <f t="shared" si="26"/>
        <v>0</v>
      </c>
      <c r="J36" s="21">
        <v>0.186</v>
      </c>
      <c r="K36" s="2">
        <v>0</v>
      </c>
      <c r="L36" s="8">
        <v>0</v>
      </c>
      <c r="M36" s="2">
        <v>0</v>
      </c>
      <c r="N36" s="8">
        <v>0</v>
      </c>
      <c r="O36" s="2">
        <v>0</v>
      </c>
      <c r="P36" s="8">
        <v>0</v>
      </c>
      <c r="Q36" s="2">
        <v>0</v>
      </c>
      <c r="R36" s="2" t="s">
        <v>84</v>
      </c>
      <c r="S36" s="2">
        <f t="shared" ref="S36:S55" si="27">G36-I36</f>
        <v>0.186</v>
      </c>
      <c r="T36" s="2">
        <f t="shared" ref="T36" si="28">I36-W36</f>
        <v>-0.186</v>
      </c>
      <c r="U36" s="2">
        <f t="shared" ref="U36" si="29">T36/W36*100</f>
        <v>-100</v>
      </c>
      <c r="V36" s="13" t="s">
        <v>203</v>
      </c>
      <c r="W36" s="61">
        <f t="shared" si="5"/>
        <v>0.186</v>
      </c>
    </row>
    <row r="37" spans="1:23" ht="31.2" x14ac:dyDescent="0.3">
      <c r="A37" s="4" t="s">
        <v>54</v>
      </c>
      <c r="B37" s="79" t="s">
        <v>143</v>
      </c>
      <c r="C37" s="13" t="s">
        <v>144</v>
      </c>
      <c r="D37" s="21">
        <v>1.3109999999999999</v>
      </c>
      <c r="E37" s="2">
        <v>0</v>
      </c>
      <c r="F37" s="2" t="s">
        <v>84</v>
      </c>
      <c r="G37" s="2">
        <f t="shared" ref="G37:G40" si="30">D37-E37</f>
        <v>1.3109999999999999</v>
      </c>
      <c r="H37" s="2">
        <f t="shared" ref="H37:H40" si="31">J37+L37+N37+P37</f>
        <v>1.31</v>
      </c>
      <c r="I37" s="2">
        <f t="shared" ref="I37:I40" si="32">K37+M37+O37+Q37</f>
        <v>0</v>
      </c>
      <c r="J37" s="8">
        <v>0</v>
      </c>
      <c r="K37" s="2">
        <v>0</v>
      </c>
      <c r="L37" s="8">
        <v>0</v>
      </c>
      <c r="M37" s="2">
        <v>0</v>
      </c>
      <c r="N37" s="8">
        <v>1.31</v>
      </c>
      <c r="O37" s="2">
        <v>0</v>
      </c>
      <c r="P37" s="8">
        <v>0</v>
      </c>
      <c r="Q37" s="2">
        <v>0</v>
      </c>
      <c r="R37" s="2" t="s">
        <v>84</v>
      </c>
      <c r="S37" s="2">
        <f t="shared" si="27"/>
        <v>1.3109999999999999</v>
      </c>
      <c r="T37" s="2">
        <f t="shared" ref="T37:T39" si="33">I37-W37</f>
        <v>-1.31</v>
      </c>
      <c r="U37" s="2">
        <f t="shared" ref="U37:U39" si="34">T37/W37*100</f>
        <v>-100</v>
      </c>
      <c r="V37" s="13" t="s">
        <v>204</v>
      </c>
      <c r="W37" s="61">
        <f t="shared" si="5"/>
        <v>1.31</v>
      </c>
    </row>
    <row r="38" spans="1:23" ht="109.2" x14ac:dyDescent="0.3">
      <c r="A38" s="4" t="s">
        <v>55</v>
      </c>
      <c r="B38" s="70" t="s">
        <v>93</v>
      </c>
      <c r="C38" s="23" t="s">
        <v>94</v>
      </c>
      <c r="D38" s="21">
        <v>2.56</v>
      </c>
      <c r="E38" s="2">
        <v>0.18500000000000005</v>
      </c>
      <c r="F38" s="2" t="s">
        <v>84</v>
      </c>
      <c r="G38" s="2">
        <f t="shared" si="30"/>
        <v>2.375</v>
      </c>
      <c r="H38" s="2">
        <f t="shared" si="31"/>
        <v>2.375</v>
      </c>
      <c r="I38" s="2">
        <f t="shared" si="32"/>
        <v>0</v>
      </c>
      <c r="J38" s="8">
        <v>0</v>
      </c>
      <c r="K38" s="2">
        <v>0</v>
      </c>
      <c r="L38" s="8">
        <v>0</v>
      </c>
      <c r="M38" s="2">
        <v>0</v>
      </c>
      <c r="N38" s="8">
        <v>0</v>
      </c>
      <c r="O38" s="2">
        <v>0</v>
      </c>
      <c r="P38" s="8">
        <v>2.375</v>
      </c>
      <c r="Q38" s="2">
        <v>0</v>
      </c>
      <c r="R38" s="2" t="s">
        <v>84</v>
      </c>
      <c r="S38" s="2">
        <f t="shared" si="27"/>
        <v>2.375</v>
      </c>
      <c r="T38" s="2">
        <f t="shared" si="33"/>
        <v>0</v>
      </c>
      <c r="U38" s="2" t="e">
        <f t="shared" si="34"/>
        <v>#DIV/0!</v>
      </c>
      <c r="V38" s="13" t="s">
        <v>205</v>
      </c>
      <c r="W38" s="61">
        <f t="shared" si="5"/>
        <v>0</v>
      </c>
    </row>
    <row r="39" spans="1:23" ht="46.8" x14ac:dyDescent="0.3">
      <c r="A39" s="4" t="s">
        <v>56</v>
      </c>
      <c r="B39" s="79" t="s">
        <v>97</v>
      </c>
      <c r="C39" s="13" t="s">
        <v>98</v>
      </c>
      <c r="D39" s="21">
        <v>1.08</v>
      </c>
      <c r="E39" s="2">
        <v>0</v>
      </c>
      <c r="F39" s="2" t="s">
        <v>84</v>
      </c>
      <c r="G39" s="2">
        <f t="shared" si="30"/>
        <v>1.08</v>
      </c>
      <c r="H39" s="2">
        <f t="shared" si="31"/>
        <v>1.083</v>
      </c>
      <c r="I39" s="2">
        <f t="shared" si="32"/>
        <v>0</v>
      </c>
      <c r="J39" s="8">
        <v>0</v>
      </c>
      <c r="K39" s="2">
        <v>0</v>
      </c>
      <c r="L39" s="21">
        <v>1.083</v>
      </c>
      <c r="M39" s="2">
        <v>0</v>
      </c>
      <c r="N39" s="8">
        <v>0</v>
      </c>
      <c r="O39" s="2">
        <v>0</v>
      </c>
      <c r="P39" s="8">
        <v>0</v>
      </c>
      <c r="Q39" s="2">
        <v>0</v>
      </c>
      <c r="R39" s="2" t="s">
        <v>84</v>
      </c>
      <c r="S39" s="2">
        <f t="shared" si="27"/>
        <v>1.08</v>
      </c>
      <c r="T39" s="2">
        <f t="shared" si="33"/>
        <v>-1.083</v>
      </c>
      <c r="U39" s="2">
        <f t="shared" si="34"/>
        <v>-100</v>
      </c>
      <c r="V39" s="13" t="s">
        <v>206</v>
      </c>
      <c r="W39" s="61">
        <f t="shared" si="5"/>
        <v>1.083</v>
      </c>
    </row>
    <row r="40" spans="1:23" ht="62.4" x14ac:dyDescent="0.3">
      <c r="A40" s="4" t="s">
        <v>57</v>
      </c>
      <c r="B40" s="79" t="s">
        <v>145</v>
      </c>
      <c r="C40" s="13" t="s">
        <v>100</v>
      </c>
      <c r="D40" s="21">
        <v>3.84</v>
      </c>
      <c r="E40" s="2">
        <v>0</v>
      </c>
      <c r="F40" s="2" t="s">
        <v>84</v>
      </c>
      <c r="G40" s="2">
        <f t="shared" si="30"/>
        <v>3.84</v>
      </c>
      <c r="H40" s="2">
        <f t="shared" si="31"/>
        <v>3.8416600000000001</v>
      </c>
      <c r="I40" s="2">
        <f t="shared" si="32"/>
        <v>0</v>
      </c>
      <c r="J40" s="8">
        <v>0</v>
      </c>
      <c r="K40" s="2">
        <v>0</v>
      </c>
      <c r="L40" s="8">
        <v>0</v>
      </c>
      <c r="M40" s="2">
        <v>0</v>
      </c>
      <c r="N40" s="8">
        <v>0</v>
      </c>
      <c r="O40" s="2">
        <v>0</v>
      </c>
      <c r="P40" s="21">
        <v>3.8416600000000001</v>
      </c>
      <c r="Q40" s="2">
        <v>0</v>
      </c>
      <c r="R40" s="2" t="s">
        <v>84</v>
      </c>
      <c r="S40" s="2">
        <f t="shared" si="27"/>
        <v>3.84</v>
      </c>
      <c r="T40" s="2">
        <f>I40-W40</f>
        <v>0</v>
      </c>
      <c r="U40" s="2" t="e">
        <f>T40/W40*100</f>
        <v>#DIV/0!</v>
      </c>
      <c r="V40" s="13" t="s">
        <v>207</v>
      </c>
      <c r="W40" s="61">
        <f t="shared" si="5"/>
        <v>0</v>
      </c>
    </row>
    <row r="41" spans="1:23" ht="46.8" x14ac:dyDescent="0.3">
      <c r="A41" s="4" t="s">
        <v>58</v>
      </c>
      <c r="B41" s="79" t="s">
        <v>127</v>
      </c>
      <c r="C41" s="13" t="s">
        <v>128</v>
      </c>
      <c r="D41" s="21">
        <v>1.79</v>
      </c>
      <c r="E41" s="2">
        <f t="shared" ref="E41:E65" si="35">D41-H41</f>
        <v>0</v>
      </c>
      <c r="F41" s="2" t="s">
        <v>84</v>
      </c>
      <c r="G41" s="2">
        <f t="shared" ref="G41:G56" si="36">D41-E41</f>
        <v>1.79</v>
      </c>
      <c r="H41" s="2">
        <f t="shared" ref="H41:H55" si="37">J41+L41+N41+P41</f>
        <v>1.79</v>
      </c>
      <c r="I41" s="2">
        <f t="shared" ref="I41:I55" si="38">K41+M41+O41+Q41</f>
        <v>0</v>
      </c>
      <c r="J41" s="8">
        <v>0</v>
      </c>
      <c r="K41" s="2">
        <v>0</v>
      </c>
      <c r="L41" s="8">
        <v>0</v>
      </c>
      <c r="M41" s="2">
        <v>0</v>
      </c>
      <c r="N41" s="8">
        <v>1.79</v>
      </c>
      <c r="O41" s="2">
        <v>0</v>
      </c>
      <c r="P41" s="8">
        <v>0</v>
      </c>
      <c r="Q41" s="2">
        <v>0</v>
      </c>
      <c r="R41" s="2" t="s">
        <v>84</v>
      </c>
      <c r="S41" s="2">
        <f t="shared" si="27"/>
        <v>1.79</v>
      </c>
      <c r="T41" s="2">
        <f t="shared" ref="T41:T55" si="39">I41-W41</f>
        <v>-1.79</v>
      </c>
      <c r="U41" s="2">
        <f t="shared" ref="U41:U55" si="40">T41/W41*100</f>
        <v>-100</v>
      </c>
      <c r="V41" s="13" t="s">
        <v>208</v>
      </c>
      <c r="W41" s="61">
        <f t="shared" si="5"/>
        <v>1.79</v>
      </c>
    </row>
    <row r="42" spans="1:23" ht="46.8" x14ac:dyDescent="0.3">
      <c r="A42" s="4" t="s">
        <v>59</v>
      </c>
      <c r="B42" s="79" t="s">
        <v>380</v>
      </c>
      <c r="C42" s="11" t="s">
        <v>146</v>
      </c>
      <c r="D42" s="22">
        <v>3.5879112996416662</v>
      </c>
      <c r="E42" s="2">
        <f t="shared" si="35"/>
        <v>0</v>
      </c>
      <c r="F42" s="2" t="s">
        <v>84</v>
      </c>
      <c r="G42" s="2">
        <f t="shared" si="36"/>
        <v>3.5879112996416662</v>
      </c>
      <c r="H42" s="2">
        <f t="shared" si="37"/>
        <v>3.5879112996416662</v>
      </c>
      <c r="I42" s="2">
        <f t="shared" si="38"/>
        <v>0</v>
      </c>
      <c r="J42" s="8">
        <v>0</v>
      </c>
      <c r="K42" s="2">
        <v>0</v>
      </c>
      <c r="L42" s="8">
        <v>0</v>
      </c>
      <c r="M42" s="2">
        <v>0</v>
      </c>
      <c r="N42" s="8">
        <v>0</v>
      </c>
      <c r="O42" s="2">
        <v>0</v>
      </c>
      <c r="P42" s="22">
        <v>3.5879112996416662</v>
      </c>
      <c r="Q42" s="2">
        <v>0</v>
      </c>
      <c r="R42" s="2" t="s">
        <v>84</v>
      </c>
      <c r="S42" s="2">
        <f t="shared" ref="S42:S46" si="41">G42-I42</f>
        <v>3.5879112996416662</v>
      </c>
      <c r="T42" s="2">
        <f t="shared" si="39"/>
        <v>0</v>
      </c>
      <c r="U42" s="2" t="e">
        <f t="shared" si="40"/>
        <v>#DIV/0!</v>
      </c>
      <c r="V42" s="13" t="s">
        <v>209</v>
      </c>
      <c r="W42" s="61">
        <f t="shared" si="5"/>
        <v>0</v>
      </c>
    </row>
    <row r="43" spans="1:23" ht="46.8" x14ac:dyDescent="0.3">
      <c r="A43" s="4" t="s">
        <v>60</v>
      </c>
      <c r="B43" s="79" t="s">
        <v>381</v>
      </c>
      <c r="C43" s="11" t="s">
        <v>147</v>
      </c>
      <c r="D43" s="22">
        <v>0.67771608986666665</v>
      </c>
      <c r="E43" s="2">
        <f t="shared" si="35"/>
        <v>-2.2839101333334E-3</v>
      </c>
      <c r="F43" s="2" t="s">
        <v>84</v>
      </c>
      <c r="G43" s="2">
        <f t="shared" si="36"/>
        <v>0.68</v>
      </c>
      <c r="H43" s="2">
        <f t="shared" si="37"/>
        <v>0.68</v>
      </c>
      <c r="I43" s="2">
        <f t="shared" si="38"/>
        <v>0</v>
      </c>
      <c r="J43" s="21">
        <v>0.68</v>
      </c>
      <c r="K43" s="2">
        <v>0</v>
      </c>
      <c r="L43" s="8">
        <v>0</v>
      </c>
      <c r="M43" s="2">
        <v>0</v>
      </c>
      <c r="N43" s="8">
        <v>0</v>
      </c>
      <c r="O43" s="2">
        <v>0</v>
      </c>
      <c r="P43" s="8">
        <v>0</v>
      </c>
      <c r="Q43" s="2">
        <v>0</v>
      </c>
      <c r="R43" s="2" t="s">
        <v>84</v>
      </c>
      <c r="S43" s="2">
        <f t="shared" si="41"/>
        <v>0.68</v>
      </c>
      <c r="T43" s="2">
        <f t="shared" si="39"/>
        <v>-0.68</v>
      </c>
      <c r="U43" s="2">
        <f t="shared" si="40"/>
        <v>-100</v>
      </c>
      <c r="V43" s="13" t="s">
        <v>210</v>
      </c>
      <c r="W43" s="61">
        <f t="shared" si="5"/>
        <v>0.68</v>
      </c>
    </row>
    <row r="44" spans="1:23" ht="46.8" x14ac:dyDescent="0.3">
      <c r="A44" s="4" t="s">
        <v>61</v>
      </c>
      <c r="B44" s="79" t="s">
        <v>148</v>
      </c>
      <c r="C44" s="13" t="s">
        <v>149</v>
      </c>
      <c r="D44" s="22">
        <v>1.2987872495499999</v>
      </c>
      <c r="E44" s="2">
        <f t="shared" si="35"/>
        <v>0</v>
      </c>
      <c r="F44" s="2" t="s">
        <v>84</v>
      </c>
      <c r="G44" s="2">
        <f t="shared" si="36"/>
        <v>1.2987872495499999</v>
      </c>
      <c r="H44" s="2">
        <f t="shared" si="37"/>
        <v>1.2987872495499999</v>
      </c>
      <c r="I44" s="2">
        <f t="shared" si="38"/>
        <v>0</v>
      </c>
      <c r="J44" s="8">
        <v>0</v>
      </c>
      <c r="K44" s="2">
        <v>0</v>
      </c>
      <c r="L44" s="8">
        <v>0</v>
      </c>
      <c r="M44" s="2">
        <v>0</v>
      </c>
      <c r="N44" s="22">
        <v>1.2987872495499999</v>
      </c>
      <c r="O44" s="2">
        <v>0</v>
      </c>
      <c r="P44" s="8">
        <v>0</v>
      </c>
      <c r="Q44" s="2">
        <v>0</v>
      </c>
      <c r="R44" s="2" t="s">
        <v>84</v>
      </c>
      <c r="S44" s="2">
        <f t="shared" si="41"/>
        <v>1.2987872495499999</v>
      </c>
      <c r="T44" s="2">
        <f t="shared" si="39"/>
        <v>-1.2987872495499999</v>
      </c>
      <c r="U44" s="2">
        <f t="shared" si="40"/>
        <v>-100</v>
      </c>
      <c r="V44" s="13" t="s">
        <v>211</v>
      </c>
      <c r="W44" s="61">
        <f t="shared" si="5"/>
        <v>1.2987872495499999</v>
      </c>
    </row>
    <row r="45" spans="1:23" ht="46.8" x14ac:dyDescent="0.3">
      <c r="A45" s="4" t="s">
        <v>62</v>
      </c>
      <c r="B45" s="80" t="s">
        <v>150</v>
      </c>
      <c r="C45" s="13" t="s">
        <v>151</v>
      </c>
      <c r="D45" s="22">
        <v>3.6162631947166664</v>
      </c>
      <c r="E45" s="2">
        <f t="shared" si="35"/>
        <v>0</v>
      </c>
      <c r="F45" s="2" t="s">
        <v>84</v>
      </c>
      <c r="G45" s="2">
        <f t="shared" si="36"/>
        <v>3.6162631947166664</v>
      </c>
      <c r="H45" s="2">
        <f t="shared" si="37"/>
        <v>3.6162631947166664</v>
      </c>
      <c r="I45" s="2">
        <f t="shared" si="38"/>
        <v>0</v>
      </c>
      <c r="J45" s="8">
        <v>0</v>
      </c>
      <c r="K45" s="2">
        <v>0</v>
      </c>
      <c r="L45" s="8">
        <v>0</v>
      </c>
      <c r="M45" s="2">
        <v>0</v>
      </c>
      <c r="N45" s="8">
        <v>0</v>
      </c>
      <c r="O45" s="2">
        <v>0</v>
      </c>
      <c r="P45" s="22">
        <v>3.6162631947166664</v>
      </c>
      <c r="Q45" s="2">
        <v>0</v>
      </c>
      <c r="R45" s="2" t="s">
        <v>84</v>
      </c>
      <c r="S45" s="2">
        <f t="shared" si="41"/>
        <v>3.6162631947166664</v>
      </c>
      <c r="T45" s="2">
        <f t="shared" si="39"/>
        <v>0</v>
      </c>
      <c r="U45" s="2" t="e">
        <f t="shared" si="40"/>
        <v>#DIV/0!</v>
      </c>
      <c r="V45" s="13" t="s">
        <v>212</v>
      </c>
      <c r="W45" s="61">
        <f t="shared" si="5"/>
        <v>0</v>
      </c>
    </row>
    <row r="46" spans="1:23" ht="46.8" x14ac:dyDescent="0.3">
      <c r="A46" s="4" t="s">
        <v>63</v>
      </c>
      <c r="B46" s="79" t="s">
        <v>130</v>
      </c>
      <c r="C46" s="13" t="s">
        <v>131</v>
      </c>
      <c r="D46" s="21">
        <v>1.4</v>
      </c>
      <c r="E46" s="2">
        <f t="shared" si="35"/>
        <v>0</v>
      </c>
      <c r="F46" s="2" t="s">
        <v>84</v>
      </c>
      <c r="G46" s="2">
        <f t="shared" si="36"/>
        <v>1.4</v>
      </c>
      <c r="H46" s="2">
        <f t="shared" si="37"/>
        <v>1.4</v>
      </c>
      <c r="I46" s="2">
        <f t="shared" si="38"/>
        <v>0</v>
      </c>
      <c r="J46" s="8">
        <v>0</v>
      </c>
      <c r="K46" s="2">
        <v>0</v>
      </c>
      <c r="L46" s="8">
        <v>0</v>
      </c>
      <c r="M46" s="2">
        <v>0</v>
      </c>
      <c r="N46" s="21">
        <v>1.4</v>
      </c>
      <c r="O46" s="2">
        <v>0</v>
      </c>
      <c r="P46" s="8">
        <v>0</v>
      </c>
      <c r="Q46" s="2">
        <v>0</v>
      </c>
      <c r="R46" s="2" t="s">
        <v>84</v>
      </c>
      <c r="S46" s="2">
        <f t="shared" si="41"/>
        <v>1.4</v>
      </c>
      <c r="T46" s="2">
        <f t="shared" si="39"/>
        <v>-1.4</v>
      </c>
      <c r="U46" s="2">
        <f t="shared" si="40"/>
        <v>-100</v>
      </c>
      <c r="V46" s="13" t="s">
        <v>213</v>
      </c>
      <c r="W46" s="61">
        <f t="shared" si="5"/>
        <v>1.4</v>
      </c>
    </row>
    <row r="47" spans="1:23" ht="46.8" x14ac:dyDescent="0.3">
      <c r="A47" s="4" t="s">
        <v>64</v>
      </c>
      <c r="B47" s="81" t="s">
        <v>152</v>
      </c>
      <c r="C47" s="13" t="s">
        <v>153</v>
      </c>
      <c r="D47" s="22">
        <v>1.42</v>
      </c>
      <c r="E47" s="2">
        <f t="shared" si="35"/>
        <v>0</v>
      </c>
      <c r="F47" s="2" t="s">
        <v>84</v>
      </c>
      <c r="G47" s="2">
        <f t="shared" si="36"/>
        <v>1.42</v>
      </c>
      <c r="H47" s="2">
        <f t="shared" si="37"/>
        <v>1.42</v>
      </c>
      <c r="I47" s="2">
        <f t="shared" si="38"/>
        <v>0</v>
      </c>
      <c r="J47" s="8">
        <v>0</v>
      </c>
      <c r="K47" s="2">
        <v>0</v>
      </c>
      <c r="L47" s="8">
        <v>0</v>
      </c>
      <c r="M47" s="2">
        <v>0</v>
      </c>
      <c r="N47" s="22">
        <v>1.42</v>
      </c>
      <c r="O47" s="2">
        <v>0</v>
      </c>
      <c r="P47" s="8">
        <v>0</v>
      </c>
      <c r="Q47" s="2">
        <v>0</v>
      </c>
      <c r="R47" s="2" t="s">
        <v>84</v>
      </c>
      <c r="S47" s="2">
        <f t="shared" si="27"/>
        <v>1.42</v>
      </c>
      <c r="T47" s="2">
        <f t="shared" si="39"/>
        <v>-1.42</v>
      </c>
      <c r="U47" s="2">
        <f t="shared" si="40"/>
        <v>-100</v>
      </c>
      <c r="V47" s="13" t="s">
        <v>210</v>
      </c>
      <c r="W47" s="61">
        <f t="shared" si="5"/>
        <v>1.42</v>
      </c>
    </row>
    <row r="48" spans="1:23" ht="46.8" x14ac:dyDescent="0.3">
      <c r="A48" s="4" t="s">
        <v>65</v>
      </c>
      <c r="B48" s="79" t="s">
        <v>154</v>
      </c>
      <c r="C48" s="13" t="s">
        <v>155</v>
      </c>
      <c r="D48" s="22">
        <v>2.3010399513499999</v>
      </c>
      <c r="E48" s="2">
        <f t="shared" si="35"/>
        <v>1.0399513500001234E-3</v>
      </c>
      <c r="F48" s="2" t="s">
        <v>84</v>
      </c>
      <c r="G48" s="2">
        <f t="shared" si="36"/>
        <v>2.2999999999999998</v>
      </c>
      <c r="H48" s="2">
        <f t="shared" si="37"/>
        <v>2.2999999999999998</v>
      </c>
      <c r="I48" s="2">
        <f t="shared" si="38"/>
        <v>0</v>
      </c>
      <c r="J48" s="8">
        <v>0</v>
      </c>
      <c r="K48" s="2">
        <v>0</v>
      </c>
      <c r="L48" s="8">
        <v>0</v>
      </c>
      <c r="M48" s="2">
        <v>0</v>
      </c>
      <c r="N48" s="8">
        <v>0</v>
      </c>
      <c r="O48" s="2">
        <v>0</v>
      </c>
      <c r="P48" s="8">
        <v>2.2999999999999998</v>
      </c>
      <c r="Q48" s="2">
        <v>0</v>
      </c>
      <c r="R48" s="2" t="s">
        <v>84</v>
      </c>
      <c r="S48" s="2">
        <f t="shared" si="27"/>
        <v>2.2999999999999998</v>
      </c>
      <c r="T48" s="2">
        <f t="shared" si="39"/>
        <v>0</v>
      </c>
      <c r="U48" s="2" t="e">
        <f t="shared" si="40"/>
        <v>#DIV/0!</v>
      </c>
      <c r="V48" s="13" t="s">
        <v>214</v>
      </c>
      <c r="W48" s="61">
        <f t="shared" si="5"/>
        <v>0</v>
      </c>
    </row>
    <row r="49" spans="1:23" ht="31.2" x14ac:dyDescent="0.3">
      <c r="A49" s="4" t="s">
        <v>66</v>
      </c>
      <c r="B49" s="79" t="s">
        <v>156</v>
      </c>
      <c r="C49" s="13" t="s">
        <v>157</v>
      </c>
      <c r="D49" s="22">
        <v>1.6438745859083332</v>
      </c>
      <c r="E49" s="2">
        <f t="shared" si="35"/>
        <v>0</v>
      </c>
      <c r="F49" s="2" t="s">
        <v>84</v>
      </c>
      <c r="G49" s="2">
        <f t="shared" si="36"/>
        <v>1.6438745859083332</v>
      </c>
      <c r="H49" s="2">
        <f t="shared" si="37"/>
        <v>1.6438745859083332</v>
      </c>
      <c r="I49" s="2">
        <f t="shared" si="38"/>
        <v>0</v>
      </c>
      <c r="J49" s="8">
        <v>0</v>
      </c>
      <c r="K49" s="2">
        <v>0</v>
      </c>
      <c r="L49" s="22">
        <v>1.6438745859083332</v>
      </c>
      <c r="M49" s="2">
        <v>0</v>
      </c>
      <c r="N49" s="8">
        <v>0</v>
      </c>
      <c r="O49" s="2">
        <v>0</v>
      </c>
      <c r="P49" s="8">
        <v>0</v>
      </c>
      <c r="Q49" s="2">
        <v>0</v>
      </c>
      <c r="R49" s="2" t="s">
        <v>84</v>
      </c>
      <c r="S49" s="2">
        <f t="shared" si="27"/>
        <v>1.6438745859083332</v>
      </c>
      <c r="T49" s="2">
        <f t="shared" si="39"/>
        <v>-1.6438745859083332</v>
      </c>
      <c r="U49" s="2">
        <f t="shared" si="40"/>
        <v>-100</v>
      </c>
      <c r="V49" s="13" t="s">
        <v>215</v>
      </c>
      <c r="W49" s="61">
        <f t="shared" si="5"/>
        <v>1.6438745859083332</v>
      </c>
    </row>
    <row r="50" spans="1:23" ht="46.8" x14ac:dyDescent="0.3">
      <c r="A50" s="4" t="s">
        <v>67</v>
      </c>
      <c r="B50" s="79" t="s">
        <v>158</v>
      </c>
      <c r="C50" s="11" t="s">
        <v>159</v>
      </c>
      <c r="D50" s="22">
        <v>1.7260683138999999</v>
      </c>
      <c r="E50" s="2">
        <f t="shared" si="35"/>
        <v>0</v>
      </c>
      <c r="F50" s="2" t="s">
        <v>84</v>
      </c>
      <c r="G50" s="2">
        <f t="shared" si="36"/>
        <v>1.7260683138999999</v>
      </c>
      <c r="H50" s="2">
        <f t="shared" si="37"/>
        <v>1.7260683138999999</v>
      </c>
      <c r="I50" s="2">
        <f t="shared" si="38"/>
        <v>0</v>
      </c>
      <c r="J50" s="8">
        <v>0</v>
      </c>
      <c r="K50" s="2">
        <v>0</v>
      </c>
      <c r="L50" s="8">
        <v>0</v>
      </c>
      <c r="M50" s="2">
        <v>0</v>
      </c>
      <c r="N50" s="8">
        <v>0</v>
      </c>
      <c r="O50" s="2">
        <v>0</v>
      </c>
      <c r="P50" s="22">
        <v>1.7260683138999999</v>
      </c>
      <c r="Q50" s="2">
        <v>0</v>
      </c>
      <c r="R50" s="2" t="s">
        <v>84</v>
      </c>
      <c r="S50" s="2">
        <f t="shared" si="27"/>
        <v>1.7260683138999999</v>
      </c>
      <c r="T50" s="2">
        <f t="shared" si="39"/>
        <v>0</v>
      </c>
      <c r="U50" s="2" t="e">
        <f t="shared" si="40"/>
        <v>#DIV/0!</v>
      </c>
      <c r="V50" s="13" t="s">
        <v>224</v>
      </c>
      <c r="W50" s="61">
        <f t="shared" si="5"/>
        <v>0</v>
      </c>
    </row>
    <row r="51" spans="1:23" ht="46.8" x14ac:dyDescent="0.3">
      <c r="A51" s="4" t="s">
        <v>68</v>
      </c>
      <c r="B51" s="79" t="s">
        <v>160</v>
      </c>
      <c r="C51" s="11" t="s">
        <v>161</v>
      </c>
      <c r="D51" s="22">
        <v>2.2599999999999998</v>
      </c>
      <c r="E51" s="2">
        <f t="shared" si="35"/>
        <v>0</v>
      </c>
      <c r="F51" s="2" t="s">
        <v>84</v>
      </c>
      <c r="G51" s="2">
        <f t="shared" si="36"/>
        <v>2.2599999999999998</v>
      </c>
      <c r="H51" s="2">
        <f t="shared" si="37"/>
        <v>2.2599999999999998</v>
      </c>
      <c r="I51" s="2">
        <f t="shared" si="38"/>
        <v>0</v>
      </c>
      <c r="J51" s="8">
        <v>0</v>
      </c>
      <c r="K51" s="2">
        <v>0</v>
      </c>
      <c r="L51" s="8">
        <v>0</v>
      </c>
      <c r="M51" s="2">
        <v>0</v>
      </c>
      <c r="N51" s="8">
        <v>0</v>
      </c>
      <c r="O51" s="2">
        <v>0</v>
      </c>
      <c r="P51" s="22">
        <v>2.2599999999999998</v>
      </c>
      <c r="Q51" s="2">
        <v>0</v>
      </c>
      <c r="R51" s="2" t="s">
        <v>84</v>
      </c>
      <c r="S51" s="2">
        <f t="shared" si="27"/>
        <v>2.2599999999999998</v>
      </c>
      <c r="T51" s="2">
        <f t="shared" si="39"/>
        <v>0</v>
      </c>
      <c r="U51" s="2" t="e">
        <f t="shared" si="40"/>
        <v>#DIV/0!</v>
      </c>
      <c r="V51" s="13" t="s">
        <v>225</v>
      </c>
      <c r="W51" s="61">
        <f t="shared" si="5"/>
        <v>0</v>
      </c>
    </row>
    <row r="52" spans="1:23" ht="46.8" x14ac:dyDescent="0.3">
      <c r="A52" s="4" t="s">
        <v>69</v>
      </c>
      <c r="B52" s="79" t="s">
        <v>382</v>
      </c>
      <c r="C52" s="11" t="s">
        <v>162</v>
      </c>
      <c r="D52" s="21">
        <v>0.76</v>
      </c>
      <c r="E52" s="2">
        <f t="shared" si="35"/>
        <v>0</v>
      </c>
      <c r="F52" s="2" t="s">
        <v>84</v>
      </c>
      <c r="G52" s="2">
        <f t="shared" si="36"/>
        <v>0.76</v>
      </c>
      <c r="H52" s="2">
        <f t="shared" si="37"/>
        <v>0.76</v>
      </c>
      <c r="I52" s="2">
        <f t="shared" si="38"/>
        <v>0</v>
      </c>
      <c r="J52" s="8">
        <v>0</v>
      </c>
      <c r="K52" s="2">
        <v>0</v>
      </c>
      <c r="L52" s="8">
        <v>0.76</v>
      </c>
      <c r="M52" s="2">
        <v>0</v>
      </c>
      <c r="N52" s="8">
        <v>0</v>
      </c>
      <c r="O52" s="2">
        <v>0</v>
      </c>
      <c r="P52" s="8">
        <v>0</v>
      </c>
      <c r="Q52" s="2">
        <v>0</v>
      </c>
      <c r="R52" s="2" t="s">
        <v>84</v>
      </c>
      <c r="S52" s="2">
        <f t="shared" si="27"/>
        <v>0.76</v>
      </c>
      <c r="T52" s="2">
        <f t="shared" si="39"/>
        <v>-0.76</v>
      </c>
      <c r="U52" s="2">
        <f t="shared" si="40"/>
        <v>-100</v>
      </c>
      <c r="V52" s="13" t="s">
        <v>220</v>
      </c>
      <c r="W52" s="61">
        <f t="shared" si="5"/>
        <v>0.76</v>
      </c>
    </row>
    <row r="53" spans="1:23" ht="46.8" x14ac:dyDescent="0.3">
      <c r="A53" s="4" t="s">
        <v>85</v>
      </c>
      <c r="B53" s="79" t="s">
        <v>163</v>
      </c>
      <c r="C53" s="13" t="s">
        <v>164</v>
      </c>
      <c r="D53" s="21">
        <v>0.69853532500000004</v>
      </c>
      <c r="E53" s="2">
        <f t="shared" si="35"/>
        <v>-1.4646749999999154E-3</v>
      </c>
      <c r="F53" s="2" t="s">
        <v>84</v>
      </c>
      <c r="G53" s="2">
        <f t="shared" si="36"/>
        <v>0.7</v>
      </c>
      <c r="H53" s="2">
        <f t="shared" si="37"/>
        <v>0.7</v>
      </c>
      <c r="I53" s="2">
        <f t="shared" si="38"/>
        <v>0</v>
      </c>
      <c r="J53" s="8">
        <v>0</v>
      </c>
      <c r="K53" s="2">
        <v>0</v>
      </c>
      <c r="L53" s="8">
        <v>0.7</v>
      </c>
      <c r="M53" s="2">
        <v>0</v>
      </c>
      <c r="N53" s="8">
        <v>0</v>
      </c>
      <c r="O53" s="2">
        <v>0</v>
      </c>
      <c r="P53" s="8">
        <v>0</v>
      </c>
      <c r="Q53" s="2">
        <v>0</v>
      </c>
      <c r="R53" s="2" t="s">
        <v>84</v>
      </c>
      <c r="S53" s="2">
        <f t="shared" si="27"/>
        <v>0.7</v>
      </c>
      <c r="T53" s="2">
        <f t="shared" si="39"/>
        <v>-0.7</v>
      </c>
      <c r="U53" s="2">
        <f t="shared" si="40"/>
        <v>-100</v>
      </c>
      <c r="V53" s="13" t="s">
        <v>216</v>
      </c>
      <c r="W53" s="61">
        <f t="shared" si="5"/>
        <v>0.7</v>
      </c>
    </row>
    <row r="54" spans="1:23" ht="46.8" x14ac:dyDescent="0.3">
      <c r="A54" s="4" t="s">
        <v>89</v>
      </c>
      <c r="B54" s="79" t="s">
        <v>165</v>
      </c>
      <c r="C54" s="13" t="s">
        <v>166</v>
      </c>
      <c r="D54" s="21">
        <v>0.98615992500000016</v>
      </c>
      <c r="E54" s="2">
        <f t="shared" si="35"/>
        <v>0</v>
      </c>
      <c r="F54" s="2" t="s">
        <v>84</v>
      </c>
      <c r="G54" s="2">
        <f t="shared" si="36"/>
        <v>0.98615992500000016</v>
      </c>
      <c r="H54" s="2">
        <f t="shared" si="37"/>
        <v>0.98615992500000016</v>
      </c>
      <c r="I54" s="2">
        <f t="shared" si="38"/>
        <v>0</v>
      </c>
      <c r="J54" s="8">
        <v>0</v>
      </c>
      <c r="K54" s="2">
        <v>0</v>
      </c>
      <c r="L54" s="8">
        <v>0</v>
      </c>
      <c r="M54" s="2">
        <v>0</v>
      </c>
      <c r="N54" s="21">
        <v>0.98615992500000016</v>
      </c>
      <c r="O54" s="2">
        <v>0</v>
      </c>
      <c r="P54" s="8">
        <v>0</v>
      </c>
      <c r="Q54" s="2">
        <v>0</v>
      </c>
      <c r="R54" s="2" t="s">
        <v>84</v>
      </c>
      <c r="S54" s="2">
        <f t="shared" si="27"/>
        <v>0.98615992500000016</v>
      </c>
      <c r="T54" s="2">
        <f t="shared" si="39"/>
        <v>-0.98615992500000016</v>
      </c>
      <c r="U54" s="2">
        <f t="shared" si="40"/>
        <v>-100</v>
      </c>
      <c r="V54" s="13" t="s">
        <v>217</v>
      </c>
      <c r="W54" s="61">
        <f t="shared" si="5"/>
        <v>0.98615992500000016</v>
      </c>
    </row>
    <row r="55" spans="1:23" ht="46.8" x14ac:dyDescent="0.3">
      <c r="A55" s="4" t="s">
        <v>90</v>
      </c>
      <c r="B55" s="79" t="s">
        <v>167</v>
      </c>
      <c r="C55" s="13" t="s">
        <v>168</v>
      </c>
      <c r="D55" s="21">
        <v>0.47664399166666671</v>
      </c>
      <c r="E55" s="2">
        <f t="shared" si="35"/>
        <v>0</v>
      </c>
      <c r="F55" s="2" t="s">
        <v>84</v>
      </c>
      <c r="G55" s="2">
        <f t="shared" si="36"/>
        <v>0.47664399166666671</v>
      </c>
      <c r="H55" s="2">
        <f t="shared" si="37"/>
        <v>0.47664399166666671</v>
      </c>
      <c r="I55" s="2">
        <f t="shared" si="38"/>
        <v>0</v>
      </c>
      <c r="J55" s="21">
        <v>0.47664399166666671</v>
      </c>
      <c r="K55" s="2">
        <v>0</v>
      </c>
      <c r="L55" s="8">
        <v>0</v>
      </c>
      <c r="M55" s="2">
        <v>0</v>
      </c>
      <c r="N55" s="8">
        <v>0</v>
      </c>
      <c r="O55" s="2">
        <v>0</v>
      </c>
      <c r="P55" s="8">
        <v>0</v>
      </c>
      <c r="Q55" s="2">
        <v>0</v>
      </c>
      <c r="R55" s="2" t="s">
        <v>84</v>
      </c>
      <c r="S55" s="2">
        <f t="shared" si="27"/>
        <v>0.47664399166666671</v>
      </c>
      <c r="T55" s="2">
        <f t="shared" si="39"/>
        <v>-0.47664399166666671</v>
      </c>
      <c r="U55" s="2">
        <f t="shared" si="40"/>
        <v>-100</v>
      </c>
      <c r="V55" s="13" t="s">
        <v>217</v>
      </c>
      <c r="W55" s="61">
        <f t="shared" si="5"/>
        <v>0.47664399166666671</v>
      </c>
    </row>
    <row r="56" spans="1:23" ht="31.2" x14ac:dyDescent="0.3">
      <c r="A56" s="4" t="s">
        <v>91</v>
      </c>
      <c r="B56" s="79" t="s">
        <v>169</v>
      </c>
      <c r="C56" s="13" t="s">
        <v>170</v>
      </c>
      <c r="D56" s="21">
        <v>0.82179998333333337</v>
      </c>
      <c r="E56" s="2">
        <f t="shared" si="35"/>
        <v>0</v>
      </c>
      <c r="F56" s="2" t="s">
        <v>84</v>
      </c>
      <c r="G56" s="2">
        <f t="shared" si="36"/>
        <v>0.82179998333333337</v>
      </c>
      <c r="H56" s="2">
        <f t="shared" ref="H56" si="42">J56+L56+N56+P56</f>
        <v>0.82179998333333337</v>
      </c>
      <c r="I56" s="2">
        <f t="shared" ref="I56" si="43">K56+M56+O56+Q56</f>
        <v>0</v>
      </c>
      <c r="J56" s="8">
        <v>0</v>
      </c>
      <c r="K56" s="2">
        <v>0</v>
      </c>
      <c r="L56" s="21">
        <v>0.82179998333333337</v>
      </c>
      <c r="M56" s="2">
        <v>0</v>
      </c>
      <c r="N56" s="8">
        <v>0</v>
      </c>
      <c r="O56" s="2">
        <v>0</v>
      </c>
      <c r="P56" s="8">
        <v>0</v>
      </c>
      <c r="Q56" s="2">
        <v>0</v>
      </c>
      <c r="R56" s="2" t="s">
        <v>84</v>
      </c>
      <c r="S56" s="2">
        <f t="shared" ref="S56:S57" si="44">G56-I56</f>
        <v>0.82179998333333337</v>
      </c>
      <c r="T56" s="2">
        <f t="shared" ref="T56" si="45">I56-W56</f>
        <v>-0.82179998333333337</v>
      </c>
      <c r="U56" s="2">
        <f t="shared" ref="U56" si="46">T56/W56*100</f>
        <v>-100</v>
      </c>
      <c r="V56" s="13" t="s">
        <v>84</v>
      </c>
      <c r="W56" s="61">
        <f t="shared" si="5"/>
        <v>0.82179998333333337</v>
      </c>
    </row>
    <row r="57" spans="1:23" ht="46.8" x14ac:dyDescent="0.3">
      <c r="A57" s="4" t="s">
        <v>92</v>
      </c>
      <c r="B57" s="79" t="s">
        <v>171</v>
      </c>
      <c r="C57" s="13" t="s">
        <v>172</v>
      </c>
      <c r="D57" s="21">
        <v>1.3477519666666669</v>
      </c>
      <c r="E57" s="2">
        <f t="shared" si="35"/>
        <v>0</v>
      </c>
      <c r="F57" s="2" t="s">
        <v>84</v>
      </c>
      <c r="G57" s="2">
        <f t="shared" ref="G57" si="47">D57-E57</f>
        <v>1.3477519666666669</v>
      </c>
      <c r="H57" s="2">
        <f t="shared" ref="H57:H68" si="48">J57+L57+N57+P57</f>
        <v>1.3477519666666669</v>
      </c>
      <c r="I57" s="2">
        <f t="shared" ref="I57:I78" si="49">K57+M57+O57+Q57</f>
        <v>0</v>
      </c>
      <c r="J57" s="8">
        <v>0</v>
      </c>
      <c r="K57" s="2">
        <v>0</v>
      </c>
      <c r="L57" s="8">
        <v>0</v>
      </c>
      <c r="M57" s="2">
        <v>0</v>
      </c>
      <c r="N57" s="21">
        <v>1.3477519666666669</v>
      </c>
      <c r="O57" s="2">
        <v>0</v>
      </c>
      <c r="P57" s="8">
        <v>0</v>
      </c>
      <c r="Q57" s="2">
        <v>0</v>
      </c>
      <c r="R57" s="2" t="s">
        <v>84</v>
      </c>
      <c r="S57" s="2">
        <f t="shared" si="44"/>
        <v>1.3477519666666669</v>
      </c>
      <c r="T57" s="2">
        <f t="shared" ref="T57:T68" si="50">I57-W57</f>
        <v>-1.3477519666666669</v>
      </c>
      <c r="U57" s="2">
        <f t="shared" ref="U57:U68" si="51">T57/W57*100</f>
        <v>-100</v>
      </c>
      <c r="V57" s="13" t="s">
        <v>217</v>
      </c>
      <c r="W57" s="61">
        <f t="shared" si="5"/>
        <v>1.3477519666666669</v>
      </c>
    </row>
    <row r="58" spans="1:23" ht="46.8" x14ac:dyDescent="0.3">
      <c r="A58" s="4" t="s">
        <v>95</v>
      </c>
      <c r="B58" s="79" t="s">
        <v>173</v>
      </c>
      <c r="C58" s="13" t="s">
        <v>174</v>
      </c>
      <c r="D58" s="21">
        <v>0.65743998333333331</v>
      </c>
      <c r="E58" s="2">
        <f t="shared" si="35"/>
        <v>0</v>
      </c>
      <c r="F58" s="2" t="s">
        <v>84</v>
      </c>
      <c r="G58" s="2">
        <f t="shared" ref="G58" si="52">D58-E58</f>
        <v>0.65743998333333331</v>
      </c>
      <c r="H58" s="2">
        <f t="shared" si="48"/>
        <v>0.65743998333333331</v>
      </c>
      <c r="I58" s="2">
        <f t="shared" si="49"/>
        <v>0</v>
      </c>
      <c r="J58" s="8">
        <v>0</v>
      </c>
      <c r="K58" s="2">
        <v>0</v>
      </c>
      <c r="L58" s="21">
        <v>0.65743998333333331</v>
      </c>
      <c r="M58" s="2">
        <v>0</v>
      </c>
      <c r="N58" s="8">
        <v>0</v>
      </c>
      <c r="O58" s="2">
        <v>0</v>
      </c>
      <c r="P58" s="8">
        <v>0</v>
      </c>
      <c r="Q58" s="2">
        <v>0</v>
      </c>
      <c r="R58" s="2" t="s">
        <v>84</v>
      </c>
      <c r="S58" s="2">
        <f t="shared" ref="S58" si="53">G58-I58</f>
        <v>0.65743998333333331</v>
      </c>
      <c r="T58" s="2">
        <f t="shared" si="50"/>
        <v>-0.65743998333333331</v>
      </c>
      <c r="U58" s="2">
        <f t="shared" si="51"/>
        <v>-100</v>
      </c>
      <c r="V58" s="13" t="s">
        <v>218</v>
      </c>
      <c r="W58" s="61">
        <f t="shared" si="5"/>
        <v>0.65743998333333331</v>
      </c>
    </row>
    <row r="59" spans="1:23" ht="46.8" x14ac:dyDescent="0.3">
      <c r="A59" s="4" t="s">
        <v>96</v>
      </c>
      <c r="B59" s="79" t="s">
        <v>175</v>
      </c>
      <c r="C59" s="13" t="s">
        <v>176</v>
      </c>
      <c r="D59" s="21">
        <v>1.1176479749999999</v>
      </c>
      <c r="E59" s="2">
        <f t="shared" si="35"/>
        <v>0</v>
      </c>
      <c r="F59" s="2" t="s">
        <v>84</v>
      </c>
      <c r="G59" s="2">
        <f t="shared" ref="G59:G66" si="54">D59-E59</f>
        <v>1.1176479749999999</v>
      </c>
      <c r="H59" s="2">
        <f t="shared" si="48"/>
        <v>1.1176479749999999</v>
      </c>
      <c r="I59" s="2">
        <f t="shared" si="49"/>
        <v>0</v>
      </c>
      <c r="J59" s="8">
        <v>0</v>
      </c>
      <c r="K59" s="2">
        <v>0</v>
      </c>
      <c r="L59" s="8">
        <v>0</v>
      </c>
      <c r="M59" s="2">
        <v>0</v>
      </c>
      <c r="N59" s="21">
        <v>1.1176479749999999</v>
      </c>
      <c r="O59" s="2">
        <v>0</v>
      </c>
      <c r="P59" s="8">
        <v>0</v>
      </c>
      <c r="Q59" s="2">
        <v>0</v>
      </c>
      <c r="R59" s="2" t="s">
        <v>84</v>
      </c>
      <c r="S59" s="2">
        <f t="shared" ref="S59:S66" si="55">G59-I59</f>
        <v>1.1176479749999999</v>
      </c>
      <c r="T59" s="2">
        <f t="shared" si="50"/>
        <v>-1.1176479749999999</v>
      </c>
      <c r="U59" s="2">
        <f t="shared" si="51"/>
        <v>-100</v>
      </c>
      <c r="V59" s="13" t="s">
        <v>219</v>
      </c>
      <c r="W59" s="61">
        <f t="shared" si="5"/>
        <v>1.1176479749999999</v>
      </c>
    </row>
    <row r="60" spans="1:23" ht="46.8" x14ac:dyDescent="0.3">
      <c r="A60" s="4" t="s">
        <v>99</v>
      </c>
      <c r="B60" s="79" t="s">
        <v>177</v>
      </c>
      <c r="C60" s="13" t="s">
        <v>178</v>
      </c>
      <c r="D60" s="21">
        <v>1.0519039750000001</v>
      </c>
      <c r="E60" s="2">
        <f t="shared" si="35"/>
        <v>0</v>
      </c>
      <c r="F60" s="2" t="s">
        <v>84</v>
      </c>
      <c r="G60" s="2">
        <f t="shared" si="54"/>
        <v>1.0519039750000001</v>
      </c>
      <c r="H60" s="2">
        <f t="shared" si="48"/>
        <v>1.0519039750000001</v>
      </c>
      <c r="I60" s="2">
        <f t="shared" si="49"/>
        <v>0</v>
      </c>
      <c r="J60" s="8">
        <v>0</v>
      </c>
      <c r="K60" s="2">
        <v>0</v>
      </c>
      <c r="L60" s="8">
        <v>0</v>
      </c>
      <c r="M60" s="2">
        <v>0</v>
      </c>
      <c r="N60" s="21">
        <v>1.0519039750000001</v>
      </c>
      <c r="O60" s="2">
        <v>0</v>
      </c>
      <c r="P60" s="8">
        <v>0</v>
      </c>
      <c r="Q60" s="2">
        <v>0</v>
      </c>
      <c r="R60" s="2" t="s">
        <v>84</v>
      </c>
      <c r="S60" s="2">
        <f t="shared" si="55"/>
        <v>1.0519039750000001</v>
      </c>
      <c r="T60" s="2">
        <f t="shared" si="50"/>
        <v>-1.0519039750000001</v>
      </c>
      <c r="U60" s="2">
        <f t="shared" si="51"/>
        <v>-100</v>
      </c>
      <c r="V60" s="13" t="s">
        <v>219</v>
      </c>
      <c r="W60" s="61">
        <f t="shared" si="5"/>
        <v>1.0519039750000001</v>
      </c>
    </row>
    <row r="61" spans="1:23" ht="31.2" x14ac:dyDescent="0.3">
      <c r="A61" s="4" t="s">
        <v>101</v>
      </c>
      <c r="B61" s="75" t="s">
        <v>179</v>
      </c>
      <c r="C61" s="23" t="s">
        <v>180</v>
      </c>
      <c r="D61" s="21">
        <v>1.3148799666666666</v>
      </c>
      <c r="E61" s="2">
        <f t="shared" si="35"/>
        <v>0</v>
      </c>
      <c r="F61" s="2" t="s">
        <v>84</v>
      </c>
      <c r="G61" s="2">
        <f t="shared" si="54"/>
        <v>1.3148799666666666</v>
      </c>
      <c r="H61" s="2">
        <f t="shared" si="48"/>
        <v>1.3148799666666666</v>
      </c>
      <c r="I61" s="2">
        <f t="shared" si="49"/>
        <v>0</v>
      </c>
      <c r="J61" s="8">
        <v>0</v>
      </c>
      <c r="K61" s="2">
        <v>0</v>
      </c>
      <c r="L61" s="8">
        <v>0</v>
      </c>
      <c r="M61" s="2">
        <v>0</v>
      </c>
      <c r="N61" s="21">
        <v>1.3148799666666666</v>
      </c>
      <c r="O61" s="2">
        <v>0</v>
      </c>
      <c r="P61" s="8">
        <v>0</v>
      </c>
      <c r="Q61" s="2">
        <v>0</v>
      </c>
      <c r="R61" s="2" t="s">
        <v>84</v>
      </c>
      <c r="S61" s="2">
        <f t="shared" si="55"/>
        <v>1.3148799666666666</v>
      </c>
      <c r="T61" s="2">
        <f t="shared" si="50"/>
        <v>-1.3148799666666666</v>
      </c>
      <c r="U61" s="2">
        <f t="shared" si="51"/>
        <v>-100</v>
      </c>
      <c r="V61" s="13" t="s">
        <v>84</v>
      </c>
      <c r="W61" s="61">
        <f t="shared" si="5"/>
        <v>1.3148799666666666</v>
      </c>
    </row>
    <row r="62" spans="1:23" ht="46.8" x14ac:dyDescent="0.3">
      <c r="A62" s="4" t="s">
        <v>102</v>
      </c>
      <c r="B62" s="82" t="s">
        <v>181</v>
      </c>
      <c r="C62" s="23" t="s">
        <v>182</v>
      </c>
      <c r="D62" s="21">
        <v>1.4792399666666667</v>
      </c>
      <c r="E62" s="2">
        <f t="shared" si="35"/>
        <v>0</v>
      </c>
      <c r="F62" s="2" t="s">
        <v>84</v>
      </c>
      <c r="G62" s="2">
        <f t="shared" si="54"/>
        <v>1.4792399666666667</v>
      </c>
      <c r="H62" s="2">
        <f t="shared" si="48"/>
        <v>1.4792399666666667</v>
      </c>
      <c r="I62" s="2">
        <f t="shared" si="49"/>
        <v>0</v>
      </c>
      <c r="J62" s="8">
        <v>0</v>
      </c>
      <c r="K62" s="2">
        <v>0</v>
      </c>
      <c r="L62" s="8">
        <v>0</v>
      </c>
      <c r="M62" s="2">
        <v>0</v>
      </c>
      <c r="N62" s="21">
        <v>1.4792399666666667</v>
      </c>
      <c r="O62" s="2">
        <v>0</v>
      </c>
      <c r="P62" s="8">
        <v>0</v>
      </c>
      <c r="Q62" s="2">
        <v>0</v>
      </c>
      <c r="R62" s="2" t="s">
        <v>84</v>
      </c>
      <c r="S62" s="2">
        <f t="shared" si="55"/>
        <v>1.4792399666666667</v>
      </c>
      <c r="T62" s="2">
        <f t="shared" si="50"/>
        <v>-1.4792399666666667</v>
      </c>
      <c r="U62" s="2">
        <f t="shared" si="51"/>
        <v>-100</v>
      </c>
      <c r="V62" s="13" t="s">
        <v>219</v>
      </c>
      <c r="W62" s="61">
        <f t="shared" si="5"/>
        <v>1.4792399666666667</v>
      </c>
    </row>
    <row r="63" spans="1:23" ht="46.8" x14ac:dyDescent="0.3">
      <c r="A63" s="4" t="s">
        <v>119</v>
      </c>
      <c r="B63" s="75" t="s">
        <v>183</v>
      </c>
      <c r="C63" s="23" t="s">
        <v>184</v>
      </c>
      <c r="D63" s="21">
        <v>1.0685184833333334</v>
      </c>
      <c r="E63" s="2">
        <f t="shared" si="35"/>
        <v>0</v>
      </c>
      <c r="F63" s="2" t="s">
        <v>84</v>
      </c>
      <c r="G63" s="2">
        <f t="shared" si="54"/>
        <v>1.0685184833333334</v>
      </c>
      <c r="H63" s="2">
        <f t="shared" si="48"/>
        <v>1.0685184833333334</v>
      </c>
      <c r="I63" s="2">
        <f t="shared" si="49"/>
        <v>0</v>
      </c>
      <c r="J63" s="8">
        <v>0</v>
      </c>
      <c r="K63" s="2">
        <v>0</v>
      </c>
      <c r="L63" s="21">
        <v>1.0685184833333334</v>
      </c>
      <c r="M63" s="2">
        <v>0</v>
      </c>
      <c r="N63" s="8">
        <v>0</v>
      </c>
      <c r="O63" s="2">
        <v>0</v>
      </c>
      <c r="P63" s="8">
        <v>0</v>
      </c>
      <c r="Q63" s="2">
        <v>0</v>
      </c>
      <c r="R63" s="2" t="s">
        <v>84</v>
      </c>
      <c r="S63" s="2">
        <f t="shared" si="55"/>
        <v>1.0685184833333334</v>
      </c>
      <c r="T63" s="2">
        <f t="shared" si="50"/>
        <v>-1.0685184833333334</v>
      </c>
      <c r="U63" s="2">
        <f t="shared" si="51"/>
        <v>-100</v>
      </c>
      <c r="V63" s="13" t="s">
        <v>219</v>
      </c>
      <c r="W63" s="61">
        <f t="shared" si="5"/>
        <v>1.0685184833333334</v>
      </c>
    </row>
    <row r="64" spans="1:23" ht="46.8" x14ac:dyDescent="0.3">
      <c r="A64" s="4" t="s">
        <v>125</v>
      </c>
      <c r="B64" s="75" t="s">
        <v>185</v>
      </c>
      <c r="C64" s="83" t="s">
        <v>186</v>
      </c>
      <c r="D64" s="21">
        <v>0.99664130000000006</v>
      </c>
      <c r="E64" s="2">
        <f t="shared" si="35"/>
        <v>0</v>
      </c>
      <c r="F64" s="2" t="s">
        <v>84</v>
      </c>
      <c r="G64" s="2">
        <f t="shared" si="54"/>
        <v>0.99664130000000006</v>
      </c>
      <c r="H64" s="2">
        <f t="shared" si="48"/>
        <v>0.99664130000000006</v>
      </c>
      <c r="I64" s="2">
        <f t="shared" si="49"/>
        <v>0</v>
      </c>
      <c r="J64" s="8">
        <v>0</v>
      </c>
      <c r="K64" s="2">
        <v>0</v>
      </c>
      <c r="L64" s="21">
        <v>0.99664130000000006</v>
      </c>
      <c r="M64" s="2">
        <v>0</v>
      </c>
      <c r="N64" s="8">
        <v>0</v>
      </c>
      <c r="O64" s="2">
        <v>0</v>
      </c>
      <c r="P64" s="8">
        <v>0</v>
      </c>
      <c r="Q64" s="2">
        <v>0</v>
      </c>
      <c r="R64" s="2" t="s">
        <v>84</v>
      </c>
      <c r="S64" s="2">
        <f t="shared" si="55"/>
        <v>0.99664130000000006</v>
      </c>
      <c r="T64" s="2">
        <f t="shared" si="50"/>
        <v>-0.99664130000000006</v>
      </c>
      <c r="U64" s="2">
        <f t="shared" si="51"/>
        <v>-100</v>
      </c>
      <c r="V64" s="13" t="s">
        <v>219</v>
      </c>
      <c r="W64" s="61">
        <f t="shared" si="5"/>
        <v>0.99664130000000006</v>
      </c>
    </row>
    <row r="65" spans="1:23" ht="31.2" x14ac:dyDescent="0.3">
      <c r="A65" s="4" t="s">
        <v>117</v>
      </c>
      <c r="B65" s="79" t="s">
        <v>187</v>
      </c>
      <c r="C65" s="13" t="s">
        <v>188</v>
      </c>
      <c r="D65" s="21">
        <v>1.43736</v>
      </c>
      <c r="E65" s="2">
        <f t="shared" si="35"/>
        <v>0</v>
      </c>
      <c r="F65" s="2" t="s">
        <v>84</v>
      </c>
      <c r="G65" s="2">
        <f t="shared" si="54"/>
        <v>1.43736</v>
      </c>
      <c r="H65" s="2">
        <f t="shared" si="48"/>
        <v>1.43736</v>
      </c>
      <c r="I65" s="2">
        <f t="shared" si="49"/>
        <v>0</v>
      </c>
      <c r="J65" s="8">
        <v>0</v>
      </c>
      <c r="K65" s="2">
        <v>0</v>
      </c>
      <c r="L65" s="8">
        <v>0</v>
      </c>
      <c r="M65" s="2">
        <v>0</v>
      </c>
      <c r="N65" s="21">
        <v>1.43736</v>
      </c>
      <c r="O65" s="2">
        <v>0</v>
      </c>
      <c r="P65" s="8">
        <v>0</v>
      </c>
      <c r="Q65" s="2">
        <v>0</v>
      </c>
      <c r="R65" s="2" t="s">
        <v>84</v>
      </c>
      <c r="S65" s="2">
        <f t="shared" si="55"/>
        <v>1.43736</v>
      </c>
      <c r="T65" s="2">
        <f t="shared" si="50"/>
        <v>-1.43736</v>
      </c>
      <c r="U65" s="2">
        <f t="shared" si="51"/>
        <v>-100</v>
      </c>
      <c r="V65" s="13" t="s">
        <v>84</v>
      </c>
      <c r="W65" s="61">
        <f t="shared" si="5"/>
        <v>1.43736</v>
      </c>
    </row>
    <row r="66" spans="1:23" ht="109.2" x14ac:dyDescent="0.3">
      <c r="A66" s="4" t="s">
        <v>126</v>
      </c>
      <c r="B66" s="75" t="s">
        <v>189</v>
      </c>
      <c r="C66" s="4" t="s">
        <v>115</v>
      </c>
      <c r="D66" s="21">
        <v>1.38</v>
      </c>
      <c r="E66" s="2">
        <v>0.12364</v>
      </c>
      <c r="F66" s="2" t="s">
        <v>84</v>
      </c>
      <c r="G66" s="2">
        <f t="shared" si="54"/>
        <v>1.2563599999999999</v>
      </c>
      <c r="H66" s="2">
        <f t="shared" si="48"/>
        <v>1.2583299999999999</v>
      </c>
      <c r="I66" s="2">
        <f t="shared" si="49"/>
        <v>0</v>
      </c>
      <c r="J66" s="8">
        <v>0</v>
      </c>
      <c r="K66" s="2">
        <v>0</v>
      </c>
      <c r="L66" s="8">
        <v>0</v>
      </c>
      <c r="M66" s="2">
        <v>0</v>
      </c>
      <c r="N66" s="21">
        <v>1.2583299999999999</v>
      </c>
      <c r="O66" s="2">
        <v>0</v>
      </c>
      <c r="P66" s="8">
        <v>0</v>
      </c>
      <c r="Q66" s="2">
        <v>0</v>
      </c>
      <c r="R66" s="2" t="s">
        <v>84</v>
      </c>
      <c r="S66" s="2">
        <f t="shared" si="55"/>
        <v>1.2563599999999999</v>
      </c>
      <c r="T66" s="2">
        <f t="shared" si="50"/>
        <v>-1.2583299999999999</v>
      </c>
      <c r="U66" s="2">
        <f t="shared" si="51"/>
        <v>-100</v>
      </c>
      <c r="V66" s="13" t="s">
        <v>221</v>
      </c>
      <c r="W66" s="61">
        <f t="shared" si="5"/>
        <v>1.2583299999999999</v>
      </c>
    </row>
    <row r="67" spans="1:23" ht="78" x14ac:dyDescent="0.3">
      <c r="A67" s="4" t="s">
        <v>129</v>
      </c>
      <c r="B67" s="70" t="s">
        <v>190</v>
      </c>
      <c r="C67" s="4" t="s">
        <v>114</v>
      </c>
      <c r="D67" s="21">
        <v>3.83</v>
      </c>
      <c r="E67" s="2">
        <v>0.23400000000000001</v>
      </c>
      <c r="F67" s="2" t="s">
        <v>84</v>
      </c>
      <c r="G67" s="2">
        <f t="shared" ref="G67:G68" si="56">D67-E67</f>
        <v>3.5960000000000001</v>
      </c>
      <c r="H67" s="2">
        <f t="shared" si="48"/>
        <v>3.6</v>
      </c>
      <c r="I67" s="2">
        <f t="shared" si="49"/>
        <v>0</v>
      </c>
      <c r="J67" s="8">
        <v>0</v>
      </c>
      <c r="K67" s="2">
        <v>0</v>
      </c>
      <c r="L67" s="8">
        <v>0</v>
      </c>
      <c r="M67" s="2">
        <v>0</v>
      </c>
      <c r="N67" s="8">
        <v>0</v>
      </c>
      <c r="O67" s="2">
        <v>0</v>
      </c>
      <c r="P67" s="8">
        <v>3.6</v>
      </c>
      <c r="Q67" s="2">
        <v>0</v>
      </c>
      <c r="R67" s="2" t="s">
        <v>84</v>
      </c>
      <c r="S67" s="2">
        <f t="shared" si="10"/>
        <v>3.5960000000000001</v>
      </c>
      <c r="T67" s="2">
        <f t="shared" si="50"/>
        <v>0</v>
      </c>
      <c r="U67" s="2" t="e">
        <f t="shared" si="51"/>
        <v>#DIV/0!</v>
      </c>
      <c r="V67" s="13" t="s">
        <v>222</v>
      </c>
      <c r="W67" s="61">
        <f t="shared" si="5"/>
        <v>0</v>
      </c>
    </row>
    <row r="68" spans="1:23" ht="78" x14ac:dyDescent="0.3">
      <c r="A68" s="4" t="s">
        <v>134</v>
      </c>
      <c r="B68" s="70" t="s">
        <v>191</v>
      </c>
      <c r="C68" s="4" t="s">
        <v>113</v>
      </c>
      <c r="D68" s="21">
        <v>1.23</v>
      </c>
      <c r="E68" s="2">
        <v>0.11799999999999999</v>
      </c>
      <c r="F68" s="2" t="s">
        <v>84</v>
      </c>
      <c r="G68" s="2">
        <f t="shared" si="56"/>
        <v>1.1120000000000001</v>
      </c>
      <c r="H68" s="2">
        <f t="shared" si="48"/>
        <v>1.1100000000000001</v>
      </c>
      <c r="I68" s="2">
        <f t="shared" si="49"/>
        <v>0</v>
      </c>
      <c r="J68" s="8">
        <v>0</v>
      </c>
      <c r="K68" s="2">
        <v>0</v>
      </c>
      <c r="L68" s="8">
        <v>0</v>
      </c>
      <c r="M68" s="2">
        <v>0</v>
      </c>
      <c r="N68" s="8">
        <v>1.1100000000000001</v>
      </c>
      <c r="O68" s="2">
        <v>0</v>
      </c>
      <c r="P68" s="8">
        <v>0</v>
      </c>
      <c r="Q68" s="2">
        <v>0</v>
      </c>
      <c r="R68" s="2" t="s">
        <v>84</v>
      </c>
      <c r="S68" s="2">
        <f t="shared" si="10"/>
        <v>1.1120000000000001</v>
      </c>
      <c r="T68" s="2">
        <f t="shared" si="50"/>
        <v>-1.1100000000000001</v>
      </c>
      <c r="U68" s="2">
        <f t="shared" si="51"/>
        <v>-100</v>
      </c>
      <c r="V68" s="13" t="s">
        <v>223</v>
      </c>
      <c r="W68" s="61">
        <f t="shared" si="5"/>
        <v>1.1100000000000001</v>
      </c>
    </row>
    <row r="69" spans="1:23" ht="31.2" x14ac:dyDescent="0.3">
      <c r="A69" s="4" t="s">
        <v>245</v>
      </c>
      <c r="B69" s="79" t="s">
        <v>336</v>
      </c>
      <c r="C69" s="13" t="s">
        <v>337</v>
      </c>
      <c r="D69" s="2" t="s">
        <v>84</v>
      </c>
      <c r="E69" s="2">
        <v>0</v>
      </c>
      <c r="F69" s="2" t="s">
        <v>84</v>
      </c>
      <c r="G69" s="2" t="s">
        <v>84</v>
      </c>
      <c r="H69" s="8" t="s">
        <v>84</v>
      </c>
      <c r="I69" s="2">
        <f t="shared" ref="I69:I73" si="57">K69+M69+O69+Q69</f>
        <v>0.13765509000000001</v>
      </c>
      <c r="J69" s="8" t="s">
        <v>84</v>
      </c>
      <c r="K69" s="2">
        <v>0</v>
      </c>
      <c r="L69" s="8" t="s">
        <v>84</v>
      </c>
      <c r="M69" s="2">
        <v>0</v>
      </c>
      <c r="N69" s="8" t="s">
        <v>84</v>
      </c>
      <c r="O69" s="2">
        <v>0.13765509000000001</v>
      </c>
      <c r="P69" s="8" t="s">
        <v>84</v>
      </c>
      <c r="Q69" s="2">
        <v>0</v>
      </c>
      <c r="R69" s="2" t="s">
        <v>84</v>
      </c>
      <c r="S69" s="2" t="s">
        <v>84</v>
      </c>
      <c r="T69" s="2" t="s">
        <v>84</v>
      </c>
      <c r="U69" s="2" t="s">
        <v>84</v>
      </c>
      <c r="V69" s="13" t="s">
        <v>377</v>
      </c>
      <c r="W69" s="61" t="e">
        <f t="shared" si="5"/>
        <v>#VALUE!</v>
      </c>
    </row>
    <row r="70" spans="1:23" ht="31.2" x14ac:dyDescent="0.3">
      <c r="A70" s="4" t="s">
        <v>248</v>
      </c>
      <c r="B70" s="79" t="s">
        <v>338</v>
      </c>
      <c r="C70" s="13" t="s">
        <v>339</v>
      </c>
      <c r="D70" s="2" t="s">
        <v>84</v>
      </c>
      <c r="E70" s="2">
        <v>0</v>
      </c>
      <c r="F70" s="2" t="s">
        <v>84</v>
      </c>
      <c r="G70" s="2" t="s">
        <v>84</v>
      </c>
      <c r="H70" s="8" t="s">
        <v>84</v>
      </c>
      <c r="I70" s="2">
        <f t="shared" si="57"/>
        <v>0.22653187</v>
      </c>
      <c r="J70" s="8" t="s">
        <v>84</v>
      </c>
      <c r="K70" s="2">
        <v>0</v>
      </c>
      <c r="L70" s="8" t="s">
        <v>84</v>
      </c>
      <c r="M70" s="2">
        <v>0</v>
      </c>
      <c r="N70" s="8" t="s">
        <v>84</v>
      </c>
      <c r="O70" s="2">
        <v>0.22653187</v>
      </c>
      <c r="P70" s="8" t="s">
        <v>84</v>
      </c>
      <c r="Q70" s="2">
        <v>0</v>
      </c>
      <c r="R70" s="2" t="s">
        <v>84</v>
      </c>
      <c r="S70" s="2" t="s">
        <v>84</v>
      </c>
      <c r="T70" s="2" t="s">
        <v>84</v>
      </c>
      <c r="U70" s="2" t="s">
        <v>84</v>
      </c>
      <c r="V70" s="13" t="s">
        <v>378</v>
      </c>
      <c r="W70" s="61" t="e">
        <f t="shared" si="5"/>
        <v>#VALUE!</v>
      </c>
    </row>
    <row r="71" spans="1:23" ht="93.6" x14ac:dyDescent="0.3">
      <c r="A71" s="4" t="s">
        <v>285</v>
      </c>
      <c r="B71" s="70" t="s">
        <v>340</v>
      </c>
      <c r="C71" s="84" t="s">
        <v>341</v>
      </c>
      <c r="D71" s="2" t="s">
        <v>84</v>
      </c>
      <c r="E71" s="2">
        <v>0</v>
      </c>
      <c r="F71" s="2" t="s">
        <v>84</v>
      </c>
      <c r="G71" s="2" t="s">
        <v>84</v>
      </c>
      <c r="H71" s="8" t="s">
        <v>84</v>
      </c>
      <c r="I71" s="2">
        <f t="shared" si="57"/>
        <v>1.7299169999999999E-2</v>
      </c>
      <c r="J71" s="8" t="s">
        <v>84</v>
      </c>
      <c r="K71" s="2">
        <v>0</v>
      </c>
      <c r="L71" s="8" t="s">
        <v>84</v>
      </c>
      <c r="M71" s="2">
        <v>0</v>
      </c>
      <c r="N71" s="8" t="s">
        <v>84</v>
      </c>
      <c r="O71" s="2">
        <v>1.7299169999999999E-2</v>
      </c>
      <c r="P71" s="8" t="s">
        <v>84</v>
      </c>
      <c r="Q71" s="2">
        <v>0</v>
      </c>
      <c r="R71" s="2" t="s">
        <v>84</v>
      </c>
      <c r="S71" s="2" t="s">
        <v>84</v>
      </c>
      <c r="T71" s="2" t="s">
        <v>84</v>
      </c>
      <c r="U71" s="2" t="s">
        <v>84</v>
      </c>
      <c r="V71" s="13" t="s">
        <v>342</v>
      </c>
      <c r="W71" s="61" t="e">
        <f t="shared" si="5"/>
        <v>#VALUE!</v>
      </c>
    </row>
    <row r="72" spans="1:23" ht="109.2" x14ac:dyDescent="0.3">
      <c r="A72" s="4" t="s">
        <v>296</v>
      </c>
      <c r="B72" s="79" t="s">
        <v>344</v>
      </c>
      <c r="C72" s="13" t="s">
        <v>343</v>
      </c>
      <c r="D72" s="2" t="s">
        <v>84</v>
      </c>
      <c r="E72" s="2">
        <v>0</v>
      </c>
      <c r="F72" s="2" t="s">
        <v>84</v>
      </c>
      <c r="G72" s="2" t="s">
        <v>84</v>
      </c>
      <c r="H72" s="8" t="s">
        <v>84</v>
      </c>
      <c r="I72" s="2">
        <f t="shared" si="57"/>
        <v>0.87270270999999999</v>
      </c>
      <c r="J72" s="8" t="s">
        <v>84</v>
      </c>
      <c r="K72" s="2">
        <v>0</v>
      </c>
      <c r="L72" s="8" t="s">
        <v>84</v>
      </c>
      <c r="M72" s="2">
        <v>0</v>
      </c>
      <c r="N72" s="8" t="s">
        <v>84</v>
      </c>
      <c r="O72" s="2">
        <v>0.87270270999999999</v>
      </c>
      <c r="P72" s="8" t="s">
        <v>84</v>
      </c>
      <c r="Q72" s="2">
        <v>0</v>
      </c>
      <c r="R72" s="2" t="s">
        <v>84</v>
      </c>
      <c r="S72" s="2" t="s">
        <v>84</v>
      </c>
      <c r="T72" s="2" t="s">
        <v>84</v>
      </c>
      <c r="U72" s="2" t="s">
        <v>84</v>
      </c>
      <c r="V72" s="13" t="s">
        <v>374</v>
      </c>
      <c r="W72" s="61" t="e">
        <f t="shared" si="5"/>
        <v>#VALUE!</v>
      </c>
    </row>
    <row r="73" spans="1:23" ht="109.2" x14ac:dyDescent="0.3">
      <c r="A73" s="4" t="s">
        <v>332</v>
      </c>
      <c r="B73" s="70" t="s">
        <v>346</v>
      </c>
      <c r="C73" s="4" t="s">
        <v>345</v>
      </c>
      <c r="D73" s="2" t="s">
        <v>84</v>
      </c>
      <c r="E73" s="2">
        <v>0</v>
      </c>
      <c r="F73" s="2" t="s">
        <v>84</v>
      </c>
      <c r="G73" s="2" t="s">
        <v>84</v>
      </c>
      <c r="H73" s="8" t="s">
        <v>84</v>
      </c>
      <c r="I73" s="2">
        <f t="shared" si="57"/>
        <v>2.41983842</v>
      </c>
      <c r="J73" s="8" t="s">
        <v>84</v>
      </c>
      <c r="K73" s="2">
        <v>0</v>
      </c>
      <c r="L73" s="8" t="s">
        <v>84</v>
      </c>
      <c r="M73" s="2">
        <v>0</v>
      </c>
      <c r="N73" s="8" t="s">
        <v>84</v>
      </c>
      <c r="O73" s="2">
        <v>2.41983842</v>
      </c>
      <c r="P73" s="8" t="s">
        <v>84</v>
      </c>
      <c r="Q73" s="2">
        <v>0</v>
      </c>
      <c r="R73" s="2" t="s">
        <v>84</v>
      </c>
      <c r="S73" s="2" t="s">
        <v>84</v>
      </c>
      <c r="T73" s="2" t="s">
        <v>84</v>
      </c>
      <c r="U73" s="2" t="s">
        <v>84</v>
      </c>
      <c r="V73" s="13" t="s">
        <v>375</v>
      </c>
      <c r="W73" s="61" t="e">
        <f t="shared" si="5"/>
        <v>#VALUE!</v>
      </c>
    </row>
    <row r="74" spans="1:23" ht="46.8" x14ac:dyDescent="0.3">
      <c r="A74" s="4" t="s">
        <v>333</v>
      </c>
      <c r="B74" s="13" t="s">
        <v>290</v>
      </c>
      <c r="C74" s="13" t="s">
        <v>291</v>
      </c>
      <c r="D74" s="2" t="s">
        <v>84</v>
      </c>
      <c r="E74" s="2">
        <v>0</v>
      </c>
      <c r="F74" s="2" t="s">
        <v>84</v>
      </c>
      <c r="G74" s="2" t="s">
        <v>84</v>
      </c>
      <c r="H74" s="8" t="s">
        <v>84</v>
      </c>
      <c r="I74" s="8">
        <f t="shared" si="49"/>
        <v>0.41253907000000001</v>
      </c>
      <c r="J74" s="8" t="s">
        <v>84</v>
      </c>
      <c r="K74" s="2">
        <v>0</v>
      </c>
      <c r="L74" s="8" t="s">
        <v>84</v>
      </c>
      <c r="M74" s="2">
        <v>0.41253907000000001</v>
      </c>
      <c r="N74" s="8" t="s">
        <v>84</v>
      </c>
      <c r="O74" s="2">
        <v>0</v>
      </c>
      <c r="P74" s="8" t="s">
        <v>84</v>
      </c>
      <c r="Q74" s="2">
        <v>0</v>
      </c>
      <c r="R74" s="2" t="s">
        <v>84</v>
      </c>
      <c r="S74" s="2" t="s">
        <v>84</v>
      </c>
      <c r="T74" s="2" t="s">
        <v>84</v>
      </c>
      <c r="U74" s="2" t="s">
        <v>84</v>
      </c>
      <c r="V74" s="13" t="s">
        <v>299</v>
      </c>
      <c r="W74" s="61" t="e">
        <f t="shared" si="5"/>
        <v>#VALUE!</v>
      </c>
    </row>
    <row r="75" spans="1:23" ht="46.8" x14ac:dyDescent="0.3">
      <c r="A75" s="4" t="s">
        <v>370</v>
      </c>
      <c r="B75" s="75" t="s">
        <v>297</v>
      </c>
      <c r="C75" s="4" t="s">
        <v>298</v>
      </c>
      <c r="D75" s="2" t="s">
        <v>84</v>
      </c>
      <c r="E75" s="2">
        <v>0</v>
      </c>
      <c r="F75" s="2" t="s">
        <v>84</v>
      </c>
      <c r="G75" s="2" t="s">
        <v>84</v>
      </c>
      <c r="H75" s="8" t="s">
        <v>84</v>
      </c>
      <c r="I75" s="8">
        <f t="shared" si="49"/>
        <v>0.32581831999999999</v>
      </c>
      <c r="J75" s="8" t="s">
        <v>84</v>
      </c>
      <c r="K75" s="2">
        <v>0</v>
      </c>
      <c r="L75" s="8" t="s">
        <v>84</v>
      </c>
      <c r="M75" s="2">
        <v>0.32581831999999999</v>
      </c>
      <c r="N75" s="8" t="s">
        <v>84</v>
      </c>
      <c r="O75" s="2">
        <v>0</v>
      </c>
      <c r="P75" s="8" t="s">
        <v>84</v>
      </c>
      <c r="Q75" s="2">
        <v>0</v>
      </c>
      <c r="R75" s="2" t="s">
        <v>84</v>
      </c>
      <c r="S75" s="2" t="s">
        <v>84</v>
      </c>
      <c r="T75" s="2" t="s">
        <v>84</v>
      </c>
      <c r="U75" s="2" t="s">
        <v>84</v>
      </c>
      <c r="V75" s="13" t="s">
        <v>302</v>
      </c>
      <c r="W75" s="61" t="e">
        <f t="shared" si="5"/>
        <v>#VALUE!</v>
      </c>
    </row>
    <row r="76" spans="1:23" ht="46.8" x14ac:dyDescent="0.3">
      <c r="A76" s="4" t="s">
        <v>371</v>
      </c>
      <c r="B76" s="70" t="s">
        <v>283</v>
      </c>
      <c r="C76" s="4" t="s">
        <v>284</v>
      </c>
      <c r="D76" s="2" t="s">
        <v>84</v>
      </c>
      <c r="E76" s="2">
        <v>0</v>
      </c>
      <c r="F76" s="2" t="s">
        <v>84</v>
      </c>
      <c r="G76" s="2" t="s">
        <v>84</v>
      </c>
      <c r="H76" s="8" t="s">
        <v>84</v>
      </c>
      <c r="I76" s="8">
        <f t="shared" ref="I76" si="58">K76+M76+O76+Q76</f>
        <v>0.73499245999999996</v>
      </c>
      <c r="J76" s="8" t="s">
        <v>84</v>
      </c>
      <c r="K76" s="2">
        <v>1.159718E-2</v>
      </c>
      <c r="L76" s="8" t="s">
        <v>84</v>
      </c>
      <c r="M76" s="2">
        <f>0.08116002+0.64223526</f>
        <v>0.72339527999999997</v>
      </c>
      <c r="N76" s="8" t="s">
        <v>84</v>
      </c>
      <c r="O76" s="2">
        <v>0</v>
      </c>
      <c r="P76" s="8" t="s">
        <v>84</v>
      </c>
      <c r="Q76" s="2">
        <v>0</v>
      </c>
      <c r="R76" s="2" t="s">
        <v>84</v>
      </c>
      <c r="S76" s="2" t="s">
        <v>84</v>
      </c>
      <c r="T76" s="2" t="s">
        <v>84</v>
      </c>
      <c r="U76" s="2" t="s">
        <v>84</v>
      </c>
      <c r="V76" s="13" t="s">
        <v>286</v>
      </c>
      <c r="W76" s="61" t="e">
        <f t="shared" si="5"/>
        <v>#VALUE!</v>
      </c>
    </row>
    <row r="77" spans="1:23" ht="62.4" x14ac:dyDescent="0.3">
      <c r="A77" s="4" t="s">
        <v>372</v>
      </c>
      <c r="B77" s="23" t="s">
        <v>246</v>
      </c>
      <c r="C77" s="4" t="s">
        <v>247</v>
      </c>
      <c r="D77" s="2" t="s">
        <v>84</v>
      </c>
      <c r="E77" s="2">
        <v>0</v>
      </c>
      <c r="F77" s="2" t="s">
        <v>84</v>
      </c>
      <c r="G77" s="2" t="s">
        <v>84</v>
      </c>
      <c r="H77" s="8" t="s">
        <v>84</v>
      </c>
      <c r="I77" s="8">
        <f t="shared" si="49"/>
        <v>1.044</v>
      </c>
      <c r="J77" s="8" t="s">
        <v>84</v>
      </c>
      <c r="K77" s="2">
        <v>1.044</v>
      </c>
      <c r="L77" s="8" t="s">
        <v>84</v>
      </c>
      <c r="M77" s="2">
        <v>0</v>
      </c>
      <c r="N77" s="8" t="s">
        <v>84</v>
      </c>
      <c r="O77" s="2">
        <v>0</v>
      </c>
      <c r="P77" s="8" t="s">
        <v>84</v>
      </c>
      <c r="Q77" s="2">
        <v>0</v>
      </c>
      <c r="R77" s="2" t="s">
        <v>84</v>
      </c>
      <c r="S77" s="2" t="s">
        <v>84</v>
      </c>
      <c r="T77" s="2" t="s">
        <v>84</v>
      </c>
      <c r="U77" s="2" t="s">
        <v>84</v>
      </c>
      <c r="V77" s="13" t="s">
        <v>275</v>
      </c>
      <c r="W77" s="61" t="e">
        <f t="shared" si="5"/>
        <v>#VALUE!</v>
      </c>
    </row>
    <row r="78" spans="1:23" ht="46.8" x14ac:dyDescent="0.3">
      <c r="A78" s="4" t="s">
        <v>373</v>
      </c>
      <c r="B78" s="79" t="s">
        <v>249</v>
      </c>
      <c r="C78" s="13" t="s">
        <v>250</v>
      </c>
      <c r="D78" s="2" t="s">
        <v>84</v>
      </c>
      <c r="E78" s="2">
        <v>0</v>
      </c>
      <c r="F78" s="2" t="s">
        <v>84</v>
      </c>
      <c r="G78" s="2" t="s">
        <v>84</v>
      </c>
      <c r="H78" s="8" t="s">
        <v>84</v>
      </c>
      <c r="I78" s="8">
        <f t="shared" si="49"/>
        <v>0.98595012000000004</v>
      </c>
      <c r="J78" s="8" t="s">
        <v>84</v>
      </c>
      <c r="K78" s="2">
        <v>0.98595012000000004</v>
      </c>
      <c r="L78" s="8" t="s">
        <v>84</v>
      </c>
      <c r="M78" s="2">
        <v>0</v>
      </c>
      <c r="N78" s="8" t="s">
        <v>84</v>
      </c>
      <c r="O78" s="2">
        <v>0</v>
      </c>
      <c r="P78" s="8" t="s">
        <v>84</v>
      </c>
      <c r="Q78" s="2">
        <v>0</v>
      </c>
      <c r="R78" s="2" t="s">
        <v>84</v>
      </c>
      <c r="S78" s="2" t="s">
        <v>84</v>
      </c>
      <c r="T78" s="2" t="s">
        <v>84</v>
      </c>
      <c r="U78" s="2" t="s">
        <v>84</v>
      </c>
      <c r="V78" s="13" t="s">
        <v>276</v>
      </c>
      <c r="W78" s="61" t="e">
        <f t="shared" si="5"/>
        <v>#VALUE!</v>
      </c>
    </row>
    <row r="79" spans="1:23" ht="31.2" x14ac:dyDescent="0.3">
      <c r="A79" s="65" t="s">
        <v>103</v>
      </c>
      <c r="B79" s="85" t="s">
        <v>104</v>
      </c>
      <c r="C79" s="86" t="s">
        <v>32</v>
      </c>
      <c r="D79" s="2">
        <f>D80+D83</f>
        <v>10.31</v>
      </c>
      <c r="E79" s="2">
        <f>E80+E83</f>
        <v>0</v>
      </c>
      <c r="F79" s="2" t="s">
        <v>84</v>
      </c>
      <c r="G79" s="2">
        <f t="shared" ref="G79:Q79" si="59">G80+G83</f>
        <v>10.31</v>
      </c>
      <c r="H79" s="2">
        <f t="shared" si="59"/>
        <v>10.3074542</v>
      </c>
      <c r="I79" s="2">
        <f t="shared" si="59"/>
        <v>21.996884940000001</v>
      </c>
      <c r="J79" s="2">
        <f t="shared" si="59"/>
        <v>1.8025</v>
      </c>
      <c r="K79" s="2">
        <f t="shared" si="59"/>
        <v>3.31252295</v>
      </c>
      <c r="L79" s="2">
        <f t="shared" si="59"/>
        <v>2.6874880000000001</v>
      </c>
      <c r="M79" s="2">
        <f t="shared" si="59"/>
        <v>4.8343619899999997</v>
      </c>
      <c r="N79" s="2">
        <f t="shared" si="59"/>
        <v>2.6874880000000001</v>
      </c>
      <c r="O79" s="2">
        <f t="shared" si="59"/>
        <v>13.85</v>
      </c>
      <c r="P79" s="2">
        <f t="shared" si="59"/>
        <v>3.1299782</v>
      </c>
      <c r="Q79" s="2">
        <f t="shared" si="59"/>
        <v>0</v>
      </c>
      <c r="R79" s="2" t="s">
        <v>84</v>
      </c>
      <c r="S79" s="2">
        <f t="shared" si="10"/>
        <v>-11.686884940000001</v>
      </c>
      <c r="T79" s="2">
        <f t="shared" ref="T79:T80" si="60">I79-W79</f>
        <v>14.819408940000001</v>
      </c>
      <c r="U79" s="2">
        <f t="shared" si="4"/>
        <v>206.47103438590389</v>
      </c>
      <c r="V79" s="22" t="s">
        <v>84</v>
      </c>
      <c r="W79" s="61">
        <f t="shared" si="5"/>
        <v>7.1774760000000004</v>
      </c>
    </row>
    <row r="80" spans="1:23" ht="32.4" x14ac:dyDescent="0.3">
      <c r="A80" s="65" t="s">
        <v>105</v>
      </c>
      <c r="B80" s="87" t="s">
        <v>106</v>
      </c>
      <c r="C80" s="86" t="s">
        <v>32</v>
      </c>
      <c r="D80" s="2">
        <f t="shared" ref="D80:Q80" si="61">SUM(D81:D81)</f>
        <v>7.21</v>
      </c>
      <c r="E80" s="2">
        <f t="shared" si="61"/>
        <v>0</v>
      </c>
      <c r="F80" s="2">
        <f t="shared" si="61"/>
        <v>0</v>
      </c>
      <c r="G80" s="2">
        <f t="shared" si="61"/>
        <v>7.21</v>
      </c>
      <c r="H80" s="2">
        <f t="shared" si="61"/>
        <v>7.21</v>
      </c>
      <c r="I80" s="2">
        <f t="shared" si="61"/>
        <v>21.996884940000001</v>
      </c>
      <c r="J80" s="2">
        <f t="shared" si="61"/>
        <v>1.8025</v>
      </c>
      <c r="K80" s="2">
        <f t="shared" si="61"/>
        <v>3.31252295</v>
      </c>
      <c r="L80" s="2">
        <f t="shared" si="61"/>
        <v>1.8025</v>
      </c>
      <c r="M80" s="2">
        <f t="shared" si="61"/>
        <v>4.8343619899999997</v>
      </c>
      <c r="N80" s="2">
        <f t="shared" si="61"/>
        <v>1.8025</v>
      </c>
      <c r="O80" s="2">
        <f t="shared" si="61"/>
        <v>13.85</v>
      </c>
      <c r="P80" s="2">
        <f t="shared" si="61"/>
        <v>1.8025</v>
      </c>
      <c r="Q80" s="2">
        <f t="shared" si="61"/>
        <v>0</v>
      </c>
      <c r="R80" s="2" t="s">
        <v>84</v>
      </c>
      <c r="S80" s="2">
        <f t="shared" si="10"/>
        <v>-14.78688494</v>
      </c>
      <c r="T80" s="2">
        <f t="shared" si="60"/>
        <v>16.589384940000002</v>
      </c>
      <c r="U80" s="2">
        <f t="shared" si="4"/>
        <v>306.78474230235787</v>
      </c>
      <c r="V80" s="22" t="s">
        <v>84</v>
      </c>
      <c r="W80" s="61">
        <f t="shared" si="5"/>
        <v>5.4074999999999998</v>
      </c>
    </row>
    <row r="81" spans="1:23" ht="31.2" x14ac:dyDescent="0.3">
      <c r="A81" s="4" t="s">
        <v>107</v>
      </c>
      <c r="B81" s="13" t="s">
        <v>139</v>
      </c>
      <c r="C81" s="88" t="s">
        <v>140</v>
      </c>
      <c r="D81" s="2">
        <v>7.21</v>
      </c>
      <c r="E81" s="2">
        <v>0</v>
      </c>
      <c r="F81" s="2" t="s">
        <v>84</v>
      </c>
      <c r="G81" s="2">
        <v>7.21</v>
      </c>
      <c r="H81" s="2">
        <f>J81+L81+N81+P81</f>
        <v>7.21</v>
      </c>
      <c r="I81" s="2">
        <f t="shared" ref="H81:I83" si="62">K81+M81+O81+Q81</f>
        <v>21.996884940000001</v>
      </c>
      <c r="J81" s="12">
        <v>1.8025</v>
      </c>
      <c r="K81" s="2">
        <v>3.31252295</v>
      </c>
      <c r="L81" s="12">
        <v>1.8025</v>
      </c>
      <c r="M81" s="2">
        <v>4.8343619899999997</v>
      </c>
      <c r="N81" s="12">
        <v>1.8025</v>
      </c>
      <c r="O81" s="11">
        <v>13.85</v>
      </c>
      <c r="P81" s="12">
        <v>1.8025</v>
      </c>
      <c r="Q81" s="2">
        <v>0</v>
      </c>
      <c r="R81" s="2" t="s">
        <v>84</v>
      </c>
      <c r="S81" s="2">
        <f t="shared" ref="S81" si="63">G81-I81</f>
        <v>-14.78688494</v>
      </c>
      <c r="T81" s="2">
        <f t="shared" ref="T81" si="64">I81-W81</f>
        <v>16.589384940000002</v>
      </c>
      <c r="U81" s="2">
        <f t="shared" ref="U81" si="65">T81/W81*100</f>
        <v>306.78474230235787</v>
      </c>
      <c r="V81" s="13" t="s">
        <v>277</v>
      </c>
      <c r="W81" s="61">
        <f t="shared" si="5"/>
        <v>5.4074999999999998</v>
      </c>
    </row>
    <row r="82" spans="1:23" ht="32.4" x14ac:dyDescent="0.35">
      <c r="A82" s="65" t="s">
        <v>121</v>
      </c>
      <c r="B82" s="89" t="s">
        <v>122</v>
      </c>
      <c r="C82" s="86" t="s">
        <v>32</v>
      </c>
      <c r="D82" s="2">
        <f>SUM(D83)</f>
        <v>3.1</v>
      </c>
      <c r="E82" s="2">
        <f t="shared" ref="E82:Q82" si="66">SUM(E83)</f>
        <v>0</v>
      </c>
      <c r="F82" s="2">
        <f t="shared" si="66"/>
        <v>0</v>
      </c>
      <c r="G82" s="2">
        <f t="shared" si="66"/>
        <v>3.1</v>
      </c>
      <c r="H82" s="2">
        <f t="shared" si="62"/>
        <v>3.0974542</v>
      </c>
      <c r="I82" s="2">
        <f t="shared" si="66"/>
        <v>0</v>
      </c>
      <c r="J82" s="2">
        <f t="shared" si="66"/>
        <v>0</v>
      </c>
      <c r="K82" s="2">
        <f t="shared" si="66"/>
        <v>0</v>
      </c>
      <c r="L82" s="2">
        <f t="shared" si="66"/>
        <v>0.884988</v>
      </c>
      <c r="M82" s="2">
        <f t="shared" si="66"/>
        <v>0</v>
      </c>
      <c r="N82" s="2">
        <f t="shared" si="66"/>
        <v>0.884988</v>
      </c>
      <c r="O82" s="2">
        <f t="shared" si="66"/>
        <v>0</v>
      </c>
      <c r="P82" s="2">
        <f t="shared" si="66"/>
        <v>1.3274782000000001</v>
      </c>
      <c r="Q82" s="2">
        <f t="shared" si="66"/>
        <v>0</v>
      </c>
      <c r="R82" s="2" t="s">
        <v>84</v>
      </c>
      <c r="S82" s="2">
        <f t="shared" ref="S82:S83" si="67">G82-I82</f>
        <v>3.1</v>
      </c>
      <c r="T82" s="2">
        <f t="shared" ref="T82:T83" si="68">I82-W82</f>
        <v>-1.769976</v>
      </c>
      <c r="U82" s="2">
        <f t="shared" si="4"/>
        <v>-100</v>
      </c>
      <c r="V82" s="90" t="s">
        <v>84</v>
      </c>
      <c r="W82" s="61">
        <f t="shared" si="5"/>
        <v>1.769976</v>
      </c>
    </row>
    <row r="83" spans="1:23" ht="62.4" x14ac:dyDescent="0.3">
      <c r="A83" s="4" t="s">
        <v>123</v>
      </c>
      <c r="B83" s="91" t="s">
        <v>108</v>
      </c>
      <c r="C83" s="11" t="s">
        <v>124</v>
      </c>
      <c r="D83" s="2">
        <v>3.1</v>
      </c>
      <c r="E83" s="2">
        <v>0</v>
      </c>
      <c r="F83" s="2" t="s">
        <v>84</v>
      </c>
      <c r="G83" s="2">
        <v>3.1</v>
      </c>
      <c r="H83" s="2">
        <f t="shared" si="62"/>
        <v>3.0974542</v>
      </c>
      <c r="I83" s="2">
        <f t="shared" si="62"/>
        <v>0</v>
      </c>
      <c r="J83" s="12">
        <v>0</v>
      </c>
      <c r="K83" s="11">
        <v>0</v>
      </c>
      <c r="L83" s="12">
        <v>0.884988</v>
      </c>
      <c r="M83" s="11">
        <v>0</v>
      </c>
      <c r="N83" s="12">
        <v>0.884988</v>
      </c>
      <c r="O83" s="11">
        <v>0</v>
      </c>
      <c r="P83" s="12">
        <v>1.3274782000000001</v>
      </c>
      <c r="Q83" s="2">
        <v>0</v>
      </c>
      <c r="R83" s="2" t="s">
        <v>84</v>
      </c>
      <c r="S83" s="2">
        <f t="shared" si="67"/>
        <v>3.1</v>
      </c>
      <c r="T83" s="2">
        <f t="shared" si="68"/>
        <v>-1.769976</v>
      </c>
      <c r="U83" s="2">
        <f t="shared" si="4"/>
        <v>-100</v>
      </c>
      <c r="V83" s="13" t="s">
        <v>277</v>
      </c>
      <c r="W83" s="61">
        <f t="shared" si="5"/>
        <v>1.769976</v>
      </c>
    </row>
    <row r="84" spans="1:23" ht="62.4" x14ac:dyDescent="0.3">
      <c r="A84" s="16" t="s">
        <v>70</v>
      </c>
      <c r="B84" s="92" t="s">
        <v>71</v>
      </c>
      <c r="C84" s="16" t="s">
        <v>32</v>
      </c>
      <c r="D84" s="6" t="s">
        <v>84</v>
      </c>
      <c r="E84" s="6" t="s">
        <v>84</v>
      </c>
      <c r="F84" s="6" t="s">
        <v>84</v>
      </c>
      <c r="G84" s="6" t="s">
        <v>84</v>
      </c>
      <c r="H84" s="6" t="s">
        <v>84</v>
      </c>
      <c r="I84" s="6" t="s">
        <v>84</v>
      </c>
      <c r="J84" s="6" t="s">
        <v>84</v>
      </c>
      <c r="K84" s="6" t="s">
        <v>84</v>
      </c>
      <c r="L84" s="6" t="s">
        <v>84</v>
      </c>
      <c r="M84" s="6" t="s">
        <v>84</v>
      </c>
      <c r="N84" s="6" t="s">
        <v>84</v>
      </c>
      <c r="O84" s="6" t="s">
        <v>84</v>
      </c>
      <c r="P84" s="6" t="s">
        <v>84</v>
      </c>
      <c r="Q84" s="6" t="s">
        <v>84</v>
      </c>
      <c r="R84" s="6" t="s">
        <v>84</v>
      </c>
      <c r="S84" s="6" t="s">
        <v>84</v>
      </c>
      <c r="T84" s="6" t="s">
        <v>84</v>
      </c>
      <c r="U84" s="6" t="s">
        <v>84</v>
      </c>
      <c r="V84" s="93" t="s">
        <v>84</v>
      </c>
      <c r="W84" s="61" t="e">
        <f t="shared" si="5"/>
        <v>#VALUE!</v>
      </c>
    </row>
    <row r="85" spans="1:23" ht="31.2" x14ac:dyDescent="0.3">
      <c r="A85" s="16" t="s">
        <v>72</v>
      </c>
      <c r="B85" s="77" t="s">
        <v>73</v>
      </c>
      <c r="C85" s="16" t="s">
        <v>32</v>
      </c>
      <c r="D85" s="6">
        <f t="shared" ref="D85:Q85" si="69">SUM(D86:D110)</f>
        <v>26.728523734008327</v>
      </c>
      <c r="E85" s="6">
        <f t="shared" si="69"/>
        <v>0.60199999999999998</v>
      </c>
      <c r="F85" s="6">
        <f t="shared" si="69"/>
        <v>0</v>
      </c>
      <c r="G85" s="6">
        <f t="shared" si="69"/>
        <v>26.133916666666664</v>
      </c>
      <c r="H85" s="6">
        <f t="shared" si="69"/>
        <v>18.933916666666665</v>
      </c>
      <c r="I85" s="6">
        <f t="shared" si="69"/>
        <v>18.548981113</v>
      </c>
      <c r="J85" s="6">
        <f t="shared" si="69"/>
        <v>0</v>
      </c>
      <c r="K85" s="6">
        <f t="shared" si="69"/>
        <v>0.90465346000000002</v>
      </c>
      <c r="L85" s="6">
        <f t="shared" si="69"/>
        <v>0.70799999999999996</v>
      </c>
      <c r="M85" s="6">
        <f t="shared" si="69"/>
        <v>3.0635825999999997</v>
      </c>
      <c r="N85" s="6">
        <f t="shared" si="69"/>
        <v>6.6759166666666667</v>
      </c>
      <c r="O85" s="6">
        <f t="shared" si="69"/>
        <v>14.580745052999999</v>
      </c>
      <c r="P85" s="6">
        <f t="shared" si="69"/>
        <v>11.549999999999999</v>
      </c>
      <c r="Q85" s="6">
        <f t="shared" si="69"/>
        <v>0</v>
      </c>
      <c r="R85" s="6" t="s">
        <v>84</v>
      </c>
      <c r="S85" s="6">
        <f t="shared" si="10"/>
        <v>7.5849355536666643</v>
      </c>
      <c r="T85" s="6">
        <f t="shared" si="3"/>
        <v>11.165064446333332</v>
      </c>
      <c r="U85" s="6">
        <f t="shared" si="4"/>
        <v>151.20788804044824</v>
      </c>
      <c r="V85" s="93" t="s">
        <v>84</v>
      </c>
      <c r="W85" s="61">
        <f t="shared" si="5"/>
        <v>7.3839166666666669</v>
      </c>
    </row>
    <row r="86" spans="1:23" ht="46.8" x14ac:dyDescent="0.3">
      <c r="A86" s="4" t="s">
        <v>74</v>
      </c>
      <c r="B86" s="79" t="s">
        <v>132</v>
      </c>
      <c r="C86" s="23" t="s">
        <v>133</v>
      </c>
      <c r="D86" s="21">
        <v>9.0299999999999994</v>
      </c>
      <c r="E86" s="10">
        <v>0</v>
      </c>
      <c r="F86" s="2" t="s">
        <v>84</v>
      </c>
      <c r="G86" s="8">
        <v>9.0299999999999994</v>
      </c>
      <c r="H86" s="2">
        <f t="shared" ref="H86:H91" si="70">J86+L86+N86+P86</f>
        <v>9.0299999999999994</v>
      </c>
      <c r="I86" s="2">
        <f t="shared" ref="I86:I91" si="71">K86+M86+O86+Q86</f>
        <v>0</v>
      </c>
      <c r="J86" s="2">
        <v>0</v>
      </c>
      <c r="K86" s="2">
        <v>0</v>
      </c>
      <c r="L86" s="8">
        <v>0</v>
      </c>
      <c r="M86" s="2">
        <v>0</v>
      </c>
      <c r="N86" s="8">
        <v>0</v>
      </c>
      <c r="O86" s="2">
        <v>0</v>
      </c>
      <c r="P86" s="8">
        <v>9.0299999999999994</v>
      </c>
      <c r="Q86" s="2">
        <v>0</v>
      </c>
      <c r="R86" s="2" t="s">
        <v>84</v>
      </c>
      <c r="S86" s="2">
        <f t="shared" ref="S86:S93" si="72">G86-I86</f>
        <v>9.0299999999999994</v>
      </c>
      <c r="T86" s="2">
        <f t="shared" ref="T86:T91" si="73">I86-W86</f>
        <v>0</v>
      </c>
      <c r="U86" s="2" t="e">
        <f t="shared" ref="U86:U91" si="74">T86/W86*100</f>
        <v>#DIV/0!</v>
      </c>
      <c r="V86" s="13" t="s">
        <v>226</v>
      </c>
      <c r="W86" s="61">
        <f t="shared" ref="W86:W117" si="75">J86+L86+N86</f>
        <v>0</v>
      </c>
    </row>
    <row r="87" spans="1:23" ht="46.8" x14ac:dyDescent="0.3">
      <c r="A87" s="4" t="s">
        <v>75</v>
      </c>
      <c r="B87" s="75" t="s">
        <v>231</v>
      </c>
      <c r="C87" s="4" t="s">
        <v>232</v>
      </c>
      <c r="D87" s="21">
        <v>2.75</v>
      </c>
      <c r="E87" s="10">
        <v>0</v>
      </c>
      <c r="F87" s="2" t="s">
        <v>84</v>
      </c>
      <c r="G87" s="8">
        <v>2.75</v>
      </c>
      <c r="H87" s="2">
        <f t="shared" si="70"/>
        <v>0</v>
      </c>
      <c r="I87" s="2">
        <f t="shared" ref="I87" si="76">K87+M87+O87+Q87</f>
        <v>0</v>
      </c>
      <c r="J87" s="2">
        <v>0</v>
      </c>
      <c r="K87" s="2">
        <v>0</v>
      </c>
      <c r="L87" s="8">
        <v>0</v>
      </c>
      <c r="M87" s="2">
        <v>0</v>
      </c>
      <c r="N87" s="8">
        <v>0</v>
      </c>
      <c r="O87" s="2">
        <v>0</v>
      </c>
      <c r="P87" s="2">
        <v>0</v>
      </c>
      <c r="Q87" s="2">
        <v>0</v>
      </c>
      <c r="R87" s="2" t="s">
        <v>84</v>
      </c>
      <c r="S87" s="2">
        <f t="shared" ref="S87" si="77">G87-I87</f>
        <v>2.75</v>
      </c>
      <c r="T87" s="2">
        <f t="shared" ref="T87" si="78">I87-W87</f>
        <v>0</v>
      </c>
      <c r="U87" s="2" t="e">
        <f t="shared" ref="U87" si="79">T87/W87*100</f>
        <v>#DIV/0!</v>
      </c>
      <c r="V87" s="13" t="s">
        <v>227</v>
      </c>
      <c r="W87" s="61">
        <f t="shared" si="75"/>
        <v>0</v>
      </c>
    </row>
    <row r="88" spans="1:23" ht="46.8" x14ac:dyDescent="0.3">
      <c r="A88" s="4" t="s">
        <v>76</v>
      </c>
      <c r="B88" s="79" t="s">
        <v>109</v>
      </c>
      <c r="C88" s="83" t="s">
        <v>110</v>
      </c>
      <c r="D88" s="21">
        <v>0.78</v>
      </c>
      <c r="E88" s="10">
        <v>7.2000000000000064E-2</v>
      </c>
      <c r="F88" s="2" t="s">
        <v>84</v>
      </c>
      <c r="G88" s="21">
        <v>0.70799999999999996</v>
      </c>
      <c r="H88" s="2">
        <f t="shared" si="70"/>
        <v>0.70799999999999996</v>
      </c>
      <c r="I88" s="2">
        <f t="shared" si="71"/>
        <v>0</v>
      </c>
      <c r="J88" s="2">
        <v>0</v>
      </c>
      <c r="K88" s="2">
        <v>0</v>
      </c>
      <c r="L88" s="21">
        <v>0.70799999999999996</v>
      </c>
      <c r="M88" s="2">
        <v>0</v>
      </c>
      <c r="N88" s="8">
        <v>0</v>
      </c>
      <c r="O88" s="2">
        <v>0</v>
      </c>
      <c r="P88" s="8">
        <v>0</v>
      </c>
      <c r="Q88" s="2">
        <v>0</v>
      </c>
      <c r="R88" s="2" t="s">
        <v>84</v>
      </c>
      <c r="S88" s="2">
        <f t="shared" si="72"/>
        <v>0.70799999999999996</v>
      </c>
      <c r="T88" s="2">
        <f t="shared" si="73"/>
        <v>-0.70799999999999996</v>
      </c>
      <c r="U88" s="2">
        <f t="shared" si="74"/>
        <v>-100</v>
      </c>
      <c r="V88" s="13" t="s">
        <v>228</v>
      </c>
      <c r="W88" s="61">
        <f t="shared" si="75"/>
        <v>0.70799999999999996</v>
      </c>
    </row>
    <row r="89" spans="1:23" ht="46.8" x14ac:dyDescent="0.3">
      <c r="A89" s="4" t="s">
        <v>77</v>
      </c>
      <c r="B89" s="79" t="s">
        <v>111</v>
      </c>
      <c r="C89" s="83" t="s">
        <v>112</v>
      </c>
      <c r="D89" s="21">
        <v>3.38</v>
      </c>
      <c r="E89" s="10">
        <v>0.20999999999999996</v>
      </c>
      <c r="F89" s="2" t="s">
        <v>84</v>
      </c>
      <c r="G89" s="8">
        <v>3.17</v>
      </c>
      <c r="H89" s="2">
        <f t="shared" si="70"/>
        <v>3.17</v>
      </c>
      <c r="I89" s="2">
        <f t="shared" si="71"/>
        <v>0</v>
      </c>
      <c r="J89" s="2">
        <v>0</v>
      </c>
      <c r="K89" s="2">
        <v>0</v>
      </c>
      <c r="L89" s="8">
        <v>0</v>
      </c>
      <c r="M89" s="2">
        <v>0</v>
      </c>
      <c r="N89" s="8">
        <v>3.17</v>
      </c>
      <c r="O89" s="2">
        <v>0</v>
      </c>
      <c r="P89" s="8">
        <v>0</v>
      </c>
      <c r="Q89" s="2">
        <v>0</v>
      </c>
      <c r="R89" s="2" t="s">
        <v>84</v>
      </c>
      <c r="S89" s="2">
        <f t="shared" si="72"/>
        <v>3.17</v>
      </c>
      <c r="T89" s="2">
        <f t="shared" si="73"/>
        <v>-3.17</v>
      </c>
      <c r="U89" s="2">
        <f t="shared" si="74"/>
        <v>-100</v>
      </c>
      <c r="V89" s="13" t="s">
        <v>228</v>
      </c>
      <c r="W89" s="61">
        <f t="shared" si="75"/>
        <v>3.17</v>
      </c>
    </row>
    <row r="90" spans="1:23" ht="46.8" x14ac:dyDescent="0.3">
      <c r="A90" s="4" t="s">
        <v>78</v>
      </c>
      <c r="B90" s="81" t="s">
        <v>233</v>
      </c>
      <c r="C90" s="83" t="s">
        <v>234</v>
      </c>
      <c r="D90" s="21">
        <v>4.68</v>
      </c>
      <c r="E90" s="10">
        <v>0.23</v>
      </c>
      <c r="F90" s="2" t="s">
        <v>84</v>
      </c>
      <c r="G90" s="8">
        <v>4.45</v>
      </c>
      <c r="H90" s="2">
        <f t="shared" si="70"/>
        <v>0</v>
      </c>
      <c r="I90" s="2">
        <f t="shared" ref="I90" si="80">K90+M90+O90+Q90</f>
        <v>0</v>
      </c>
      <c r="J90" s="2">
        <v>0</v>
      </c>
      <c r="K90" s="2">
        <v>0</v>
      </c>
      <c r="L90" s="8">
        <v>0</v>
      </c>
      <c r="M90" s="2">
        <v>0</v>
      </c>
      <c r="N90" s="2">
        <v>0</v>
      </c>
      <c r="O90" s="2">
        <v>0</v>
      </c>
      <c r="P90" s="2">
        <v>0</v>
      </c>
      <c r="Q90" s="2">
        <v>0</v>
      </c>
      <c r="R90" s="2" t="s">
        <v>84</v>
      </c>
      <c r="S90" s="2">
        <f t="shared" ref="S90" si="81">G90-I90</f>
        <v>4.45</v>
      </c>
      <c r="T90" s="2">
        <f t="shared" ref="T90" si="82">I90-W90</f>
        <v>0</v>
      </c>
      <c r="U90" s="2" t="e">
        <f t="shared" ref="U90" si="83">T90/W90*100</f>
        <v>#DIV/0!</v>
      </c>
      <c r="V90" s="71" t="s">
        <v>229</v>
      </c>
      <c r="W90" s="61">
        <f t="shared" si="75"/>
        <v>0</v>
      </c>
    </row>
    <row r="91" spans="1:23" ht="46.8" x14ac:dyDescent="0.3">
      <c r="A91" s="4" t="s">
        <v>79</v>
      </c>
      <c r="B91" s="79" t="s">
        <v>196</v>
      </c>
      <c r="C91" s="13" t="s">
        <v>197</v>
      </c>
      <c r="D91" s="22">
        <v>2.5156070673416671</v>
      </c>
      <c r="E91" s="10">
        <v>0</v>
      </c>
      <c r="F91" s="2" t="s">
        <v>84</v>
      </c>
      <c r="G91" s="8">
        <v>2.52</v>
      </c>
      <c r="H91" s="2">
        <f t="shared" si="70"/>
        <v>2.52</v>
      </c>
      <c r="I91" s="2">
        <f t="shared" si="71"/>
        <v>0</v>
      </c>
      <c r="J91" s="2">
        <v>0</v>
      </c>
      <c r="K91" s="2">
        <v>0</v>
      </c>
      <c r="L91" s="8">
        <v>0</v>
      </c>
      <c r="M91" s="2">
        <v>0</v>
      </c>
      <c r="N91" s="8">
        <v>0</v>
      </c>
      <c r="O91" s="2">
        <v>0</v>
      </c>
      <c r="P91" s="8">
        <v>2.52</v>
      </c>
      <c r="Q91" s="2">
        <v>0</v>
      </c>
      <c r="R91" s="2" t="s">
        <v>84</v>
      </c>
      <c r="S91" s="2">
        <f t="shared" si="72"/>
        <v>2.52</v>
      </c>
      <c r="T91" s="2">
        <f t="shared" si="73"/>
        <v>0</v>
      </c>
      <c r="U91" s="2" t="e">
        <f t="shared" si="74"/>
        <v>#DIV/0!</v>
      </c>
      <c r="V91" s="13" t="s">
        <v>215</v>
      </c>
      <c r="W91" s="61">
        <f t="shared" si="75"/>
        <v>0</v>
      </c>
    </row>
    <row r="92" spans="1:23" ht="46.8" x14ac:dyDescent="0.3">
      <c r="A92" s="4" t="s">
        <v>235</v>
      </c>
      <c r="B92" s="79" t="s">
        <v>198</v>
      </c>
      <c r="C92" s="11" t="s">
        <v>199</v>
      </c>
      <c r="D92" s="22">
        <v>2.1729166666666666</v>
      </c>
      <c r="E92" s="10">
        <v>0</v>
      </c>
      <c r="F92" s="2" t="s">
        <v>84</v>
      </c>
      <c r="G92" s="22">
        <v>2.1729166666666666</v>
      </c>
      <c r="H92" s="2">
        <f t="shared" ref="H92:H93" si="84">J92+L92+N92+P92</f>
        <v>2.1729166666666666</v>
      </c>
      <c r="I92" s="2">
        <f t="shared" ref="I92:I110" si="85">K92+M92+O92+Q92</f>
        <v>0</v>
      </c>
      <c r="J92" s="2">
        <v>0</v>
      </c>
      <c r="K92" s="2">
        <v>0</v>
      </c>
      <c r="L92" s="8">
        <v>0</v>
      </c>
      <c r="M92" s="2">
        <v>0</v>
      </c>
      <c r="N92" s="22">
        <v>2.1729166666666666</v>
      </c>
      <c r="O92" s="2">
        <v>0</v>
      </c>
      <c r="P92" s="8">
        <v>0</v>
      </c>
      <c r="Q92" s="2">
        <v>0</v>
      </c>
      <c r="R92" s="2" t="s">
        <v>84</v>
      </c>
      <c r="S92" s="2">
        <f t="shared" si="72"/>
        <v>2.1729166666666666</v>
      </c>
      <c r="T92" s="2">
        <f t="shared" ref="T92" si="86">I92-W92</f>
        <v>-2.1729166666666666</v>
      </c>
      <c r="U92" s="2">
        <f t="shared" ref="U92" si="87">T92/W92*100</f>
        <v>-100</v>
      </c>
      <c r="V92" s="13" t="s">
        <v>215</v>
      </c>
      <c r="W92" s="61">
        <f t="shared" si="75"/>
        <v>2.1729166666666666</v>
      </c>
    </row>
    <row r="93" spans="1:23" ht="62.4" x14ac:dyDescent="0.3">
      <c r="A93" s="4" t="s">
        <v>236</v>
      </c>
      <c r="B93" s="79" t="s">
        <v>200</v>
      </c>
      <c r="C93" s="4" t="s">
        <v>116</v>
      </c>
      <c r="D93" s="21">
        <v>1.42</v>
      </c>
      <c r="E93" s="2">
        <v>0.09</v>
      </c>
      <c r="F93" s="2" t="s">
        <v>84</v>
      </c>
      <c r="G93" s="21">
        <v>1.333</v>
      </c>
      <c r="H93" s="2">
        <f t="shared" si="84"/>
        <v>1.333</v>
      </c>
      <c r="I93" s="2">
        <f t="shared" si="85"/>
        <v>0</v>
      </c>
      <c r="J93" s="2">
        <v>0</v>
      </c>
      <c r="K93" s="2">
        <v>0</v>
      </c>
      <c r="L93" s="8">
        <v>0</v>
      </c>
      <c r="M93" s="2">
        <v>0</v>
      </c>
      <c r="N93" s="21">
        <v>1.333</v>
      </c>
      <c r="O93" s="2">
        <v>0</v>
      </c>
      <c r="P93" s="8">
        <v>0</v>
      </c>
      <c r="Q93" s="2">
        <v>0</v>
      </c>
      <c r="R93" s="2" t="s">
        <v>84</v>
      </c>
      <c r="S93" s="2">
        <f t="shared" si="72"/>
        <v>1.333</v>
      </c>
      <c r="T93" s="2">
        <f t="shared" ref="T93" si="88">I93-W93</f>
        <v>-1.333</v>
      </c>
      <c r="U93" s="2">
        <f t="shared" ref="U93" si="89">T93/W93*100</f>
        <v>-100</v>
      </c>
      <c r="V93" s="13" t="s">
        <v>230</v>
      </c>
      <c r="W93" s="61">
        <f t="shared" si="75"/>
        <v>1.333</v>
      </c>
    </row>
    <row r="94" spans="1:23" ht="46.8" x14ac:dyDescent="0.3">
      <c r="A94" s="4" t="s">
        <v>251</v>
      </c>
      <c r="B94" s="79" t="s">
        <v>348</v>
      </c>
      <c r="C94" s="11" t="s">
        <v>347</v>
      </c>
      <c r="D94" s="8" t="s">
        <v>84</v>
      </c>
      <c r="E94" s="2">
        <v>0</v>
      </c>
      <c r="F94" s="2" t="s">
        <v>84</v>
      </c>
      <c r="G94" s="21">
        <v>0</v>
      </c>
      <c r="H94" s="8" t="s">
        <v>84</v>
      </c>
      <c r="I94" s="2">
        <f t="shared" si="85"/>
        <v>0.37819931000000001</v>
      </c>
      <c r="J94" s="8" t="s">
        <v>84</v>
      </c>
      <c r="K94" s="2">
        <v>0</v>
      </c>
      <c r="L94" s="8" t="s">
        <v>84</v>
      </c>
      <c r="M94" s="2">
        <v>0</v>
      </c>
      <c r="N94" s="8" t="s">
        <v>84</v>
      </c>
      <c r="O94" s="2">
        <v>0.37819931000000001</v>
      </c>
      <c r="P94" s="8" t="s">
        <v>84</v>
      </c>
      <c r="Q94" s="2">
        <v>0</v>
      </c>
      <c r="R94" s="2" t="s">
        <v>84</v>
      </c>
      <c r="S94" s="8" t="s">
        <v>84</v>
      </c>
      <c r="T94" s="8" t="s">
        <v>84</v>
      </c>
      <c r="U94" s="8" t="s">
        <v>84</v>
      </c>
      <c r="V94" s="13" t="s">
        <v>364</v>
      </c>
      <c r="W94" s="61" t="e">
        <f t="shared" si="75"/>
        <v>#VALUE!</v>
      </c>
    </row>
    <row r="95" spans="1:23" ht="46.8" x14ac:dyDescent="0.3">
      <c r="A95" s="4" t="s">
        <v>254</v>
      </c>
      <c r="B95" s="23" t="s">
        <v>350</v>
      </c>
      <c r="C95" s="83" t="s">
        <v>349</v>
      </c>
      <c r="D95" s="8" t="s">
        <v>84</v>
      </c>
      <c r="E95" s="2">
        <v>0</v>
      </c>
      <c r="F95" s="2" t="s">
        <v>84</v>
      </c>
      <c r="G95" s="21">
        <v>0</v>
      </c>
      <c r="H95" s="8" t="s">
        <v>84</v>
      </c>
      <c r="I95" s="2">
        <f t="shared" si="85"/>
        <v>1.0174372229999999</v>
      </c>
      <c r="J95" s="8" t="s">
        <v>84</v>
      </c>
      <c r="K95" s="2">
        <v>0</v>
      </c>
      <c r="L95" s="8" t="s">
        <v>84</v>
      </c>
      <c r="M95" s="2">
        <v>0</v>
      </c>
      <c r="N95" s="8" t="s">
        <v>84</v>
      </c>
      <c r="O95" s="2">
        <v>1.0174372229999999</v>
      </c>
      <c r="P95" s="8" t="s">
        <v>84</v>
      </c>
      <c r="Q95" s="2">
        <v>0</v>
      </c>
      <c r="R95" s="2" t="s">
        <v>84</v>
      </c>
      <c r="S95" s="8" t="s">
        <v>84</v>
      </c>
      <c r="T95" s="8" t="s">
        <v>84</v>
      </c>
      <c r="U95" s="8" t="s">
        <v>84</v>
      </c>
      <c r="V95" s="13" t="s">
        <v>365</v>
      </c>
      <c r="W95" s="61" t="e">
        <f t="shared" si="75"/>
        <v>#VALUE!</v>
      </c>
    </row>
    <row r="96" spans="1:23" ht="46.8" x14ac:dyDescent="0.3">
      <c r="A96" s="4" t="s">
        <v>257</v>
      </c>
      <c r="B96" s="23" t="s">
        <v>352</v>
      </c>
      <c r="C96" s="83" t="s">
        <v>351</v>
      </c>
      <c r="D96" s="8" t="s">
        <v>84</v>
      </c>
      <c r="E96" s="2">
        <v>0</v>
      </c>
      <c r="F96" s="2" t="s">
        <v>84</v>
      </c>
      <c r="G96" s="21">
        <v>0</v>
      </c>
      <c r="H96" s="8" t="s">
        <v>84</v>
      </c>
      <c r="I96" s="2">
        <f t="shared" si="85"/>
        <v>0.37881806000000001</v>
      </c>
      <c r="J96" s="8" t="s">
        <v>84</v>
      </c>
      <c r="K96" s="2">
        <v>0</v>
      </c>
      <c r="L96" s="8" t="s">
        <v>84</v>
      </c>
      <c r="M96" s="2">
        <v>0</v>
      </c>
      <c r="N96" s="8" t="s">
        <v>84</v>
      </c>
      <c r="O96" s="2">
        <f>0.2950303+0.08378776</f>
        <v>0.37881806000000001</v>
      </c>
      <c r="P96" s="8" t="s">
        <v>84</v>
      </c>
      <c r="Q96" s="2">
        <v>0</v>
      </c>
      <c r="R96" s="2" t="s">
        <v>84</v>
      </c>
      <c r="S96" s="8" t="s">
        <v>84</v>
      </c>
      <c r="T96" s="8" t="s">
        <v>84</v>
      </c>
      <c r="U96" s="8" t="s">
        <v>84</v>
      </c>
      <c r="V96" s="13" t="s">
        <v>366</v>
      </c>
      <c r="W96" s="61" t="e">
        <f t="shared" si="75"/>
        <v>#VALUE!</v>
      </c>
    </row>
    <row r="97" spans="1:23" ht="46.8" x14ac:dyDescent="0.3">
      <c r="A97" s="4" t="s">
        <v>260</v>
      </c>
      <c r="B97" s="23" t="s">
        <v>354</v>
      </c>
      <c r="C97" s="83" t="s">
        <v>353</v>
      </c>
      <c r="D97" s="8" t="s">
        <v>84</v>
      </c>
      <c r="E97" s="2">
        <v>0</v>
      </c>
      <c r="F97" s="2" t="s">
        <v>84</v>
      </c>
      <c r="G97" s="21">
        <v>0</v>
      </c>
      <c r="H97" s="8" t="s">
        <v>84</v>
      </c>
      <c r="I97" s="2">
        <f t="shared" si="85"/>
        <v>0.45473867000000001</v>
      </c>
      <c r="J97" s="8" t="s">
        <v>84</v>
      </c>
      <c r="K97" s="2">
        <v>0</v>
      </c>
      <c r="L97" s="8" t="s">
        <v>84</v>
      </c>
      <c r="M97" s="2">
        <v>0</v>
      </c>
      <c r="N97" s="8" t="s">
        <v>84</v>
      </c>
      <c r="O97" s="2">
        <f>0.36668501+0.08805366</f>
        <v>0.45473867000000001</v>
      </c>
      <c r="P97" s="8" t="s">
        <v>84</v>
      </c>
      <c r="Q97" s="2">
        <v>0</v>
      </c>
      <c r="R97" s="2" t="s">
        <v>84</v>
      </c>
      <c r="S97" s="8" t="s">
        <v>84</v>
      </c>
      <c r="T97" s="8" t="s">
        <v>84</v>
      </c>
      <c r="U97" s="8" t="s">
        <v>84</v>
      </c>
      <c r="V97" s="13" t="s">
        <v>367</v>
      </c>
      <c r="W97" s="61" t="e">
        <f t="shared" si="75"/>
        <v>#VALUE!</v>
      </c>
    </row>
    <row r="98" spans="1:23" ht="46.8" x14ac:dyDescent="0.3">
      <c r="A98" s="4" t="s">
        <v>263</v>
      </c>
      <c r="B98" s="23" t="s">
        <v>356</v>
      </c>
      <c r="C98" s="83" t="s">
        <v>355</v>
      </c>
      <c r="D98" s="8" t="s">
        <v>84</v>
      </c>
      <c r="E98" s="2">
        <v>0</v>
      </c>
      <c r="F98" s="2" t="s">
        <v>84</v>
      </c>
      <c r="G98" s="21">
        <v>0</v>
      </c>
      <c r="H98" s="8" t="s">
        <v>84</v>
      </c>
      <c r="I98" s="2">
        <f t="shared" si="85"/>
        <v>0.28819317</v>
      </c>
      <c r="J98" s="8" t="s">
        <v>84</v>
      </c>
      <c r="K98" s="2">
        <v>0</v>
      </c>
      <c r="L98" s="8" t="s">
        <v>84</v>
      </c>
      <c r="M98" s="2">
        <v>0</v>
      </c>
      <c r="N98" s="8" t="s">
        <v>84</v>
      </c>
      <c r="O98" s="2">
        <v>0.28819317</v>
      </c>
      <c r="P98" s="8" t="s">
        <v>84</v>
      </c>
      <c r="Q98" s="2">
        <v>0</v>
      </c>
      <c r="R98" s="2" t="s">
        <v>84</v>
      </c>
      <c r="S98" s="8" t="s">
        <v>84</v>
      </c>
      <c r="T98" s="8" t="s">
        <v>84</v>
      </c>
      <c r="U98" s="8" t="s">
        <v>84</v>
      </c>
      <c r="V98" s="13" t="s">
        <v>368</v>
      </c>
      <c r="W98" s="61" t="e">
        <f t="shared" si="75"/>
        <v>#VALUE!</v>
      </c>
    </row>
    <row r="99" spans="1:23" ht="78" x14ac:dyDescent="0.3">
      <c r="A99" s="4" t="s">
        <v>266</v>
      </c>
      <c r="B99" s="75" t="s">
        <v>358</v>
      </c>
      <c r="C99" s="94" t="s">
        <v>357</v>
      </c>
      <c r="D99" s="8" t="s">
        <v>84</v>
      </c>
      <c r="E99" s="2">
        <v>0</v>
      </c>
      <c r="F99" s="2" t="s">
        <v>84</v>
      </c>
      <c r="G99" s="21">
        <v>0</v>
      </c>
      <c r="H99" s="8" t="s">
        <v>84</v>
      </c>
      <c r="I99" s="2">
        <f t="shared" si="85"/>
        <v>3.2400697200000002</v>
      </c>
      <c r="J99" s="8" t="s">
        <v>84</v>
      </c>
      <c r="K99" s="2">
        <v>0</v>
      </c>
      <c r="L99" s="8" t="s">
        <v>84</v>
      </c>
      <c r="M99" s="2">
        <v>0</v>
      </c>
      <c r="N99" s="8" t="s">
        <v>84</v>
      </c>
      <c r="O99" s="2">
        <v>3.2400697200000002</v>
      </c>
      <c r="P99" s="8" t="s">
        <v>84</v>
      </c>
      <c r="Q99" s="2">
        <v>0</v>
      </c>
      <c r="R99" s="2" t="s">
        <v>84</v>
      </c>
      <c r="S99" s="8" t="s">
        <v>84</v>
      </c>
      <c r="T99" s="8" t="s">
        <v>84</v>
      </c>
      <c r="U99" s="8" t="s">
        <v>84</v>
      </c>
      <c r="V99" s="13" t="s">
        <v>369</v>
      </c>
      <c r="W99" s="61" t="e">
        <f t="shared" si="75"/>
        <v>#VALUE!</v>
      </c>
    </row>
    <row r="100" spans="1:23" ht="93.6" x14ac:dyDescent="0.3">
      <c r="A100" s="4" t="s">
        <v>313</v>
      </c>
      <c r="B100" s="79" t="s">
        <v>303</v>
      </c>
      <c r="C100" s="11" t="s">
        <v>304</v>
      </c>
      <c r="D100" s="8" t="s">
        <v>84</v>
      </c>
      <c r="E100" s="2">
        <v>0</v>
      </c>
      <c r="F100" s="2" t="s">
        <v>84</v>
      </c>
      <c r="G100" s="21">
        <v>0</v>
      </c>
      <c r="H100" s="8" t="s">
        <v>84</v>
      </c>
      <c r="I100" s="8">
        <f t="shared" ref="I100:I104" si="90">K100+M100+O100+Q100</f>
        <v>0</v>
      </c>
      <c r="J100" s="8" t="s">
        <v>84</v>
      </c>
      <c r="K100" s="2">
        <v>0</v>
      </c>
      <c r="L100" s="8" t="s">
        <v>84</v>
      </c>
      <c r="M100" s="2">
        <v>0</v>
      </c>
      <c r="N100" s="8" t="s">
        <v>84</v>
      </c>
      <c r="O100" s="2">
        <v>0</v>
      </c>
      <c r="P100" s="8" t="s">
        <v>84</v>
      </c>
      <c r="Q100" s="2">
        <v>0</v>
      </c>
      <c r="R100" s="2" t="s">
        <v>84</v>
      </c>
      <c r="S100" s="8" t="s">
        <v>84</v>
      </c>
      <c r="T100" s="8" t="s">
        <v>84</v>
      </c>
      <c r="U100" s="8" t="s">
        <v>84</v>
      </c>
      <c r="V100" s="13" t="s">
        <v>319</v>
      </c>
      <c r="W100" s="61" t="e">
        <f t="shared" si="75"/>
        <v>#VALUE!</v>
      </c>
    </row>
    <row r="101" spans="1:23" ht="62.4" x14ac:dyDescent="0.3">
      <c r="A101" s="4" t="s">
        <v>314</v>
      </c>
      <c r="B101" s="95" t="s">
        <v>305</v>
      </c>
      <c r="C101" s="96" t="s">
        <v>306</v>
      </c>
      <c r="D101" s="8" t="s">
        <v>84</v>
      </c>
      <c r="E101" s="2">
        <v>0</v>
      </c>
      <c r="F101" s="2" t="s">
        <v>84</v>
      </c>
      <c r="G101" s="21">
        <v>0</v>
      </c>
      <c r="H101" s="8" t="s">
        <v>84</v>
      </c>
      <c r="I101" s="8">
        <f t="shared" si="90"/>
        <v>2.4581078199999999</v>
      </c>
      <c r="J101" s="8" t="s">
        <v>84</v>
      </c>
      <c r="K101" s="2">
        <v>0</v>
      </c>
      <c r="L101" s="8" t="s">
        <v>84</v>
      </c>
      <c r="M101" s="2">
        <v>0.60370473000000002</v>
      </c>
      <c r="N101" s="8" t="s">
        <v>84</v>
      </c>
      <c r="O101" s="2">
        <f>0.4166599+1.43774319</f>
        <v>1.8544030899999999</v>
      </c>
      <c r="P101" s="8" t="s">
        <v>84</v>
      </c>
      <c r="Q101" s="2">
        <v>0</v>
      </c>
      <c r="R101" s="2" t="s">
        <v>84</v>
      </c>
      <c r="S101" s="8" t="s">
        <v>84</v>
      </c>
      <c r="T101" s="8" t="s">
        <v>84</v>
      </c>
      <c r="U101" s="8" t="s">
        <v>84</v>
      </c>
      <c r="V101" s="13" t="s">
        <v>320</v>
      </c>
      <c r="W101" s="61" t="e">
        <f t="shared" si="75"/>
        <v>#VALUE!</v>
      </c>
    </row>
    <row r="102" spans="1:23" ht="90" x14ac:dyDescent="0.3">
      <c r="A102" s="4" t="s">
        <v>315</v>
      </c>
      <c r="B102" s="97" t="s">
        <v>307</v>
      </c>
      <c r="C102" s="4" t="s">
        <v>308</v>
      </c>
      <c r="D102" s="8" t="s">
        <v>84</v>
      </c>
      <c r="E102" s="2">
        <v>0</v>
      </c>
      <c r="F102" s="2" t="s">
        <v>84</v>
      </c>
      <c r="G102" s="21">
        <v>0</v>
      </c>
      <c r="H102" s="8" t="s">
        <v>84</v>
      </c>
      <c r="I102" s="8">
        <f t="shared" si="90"/>
        <v>0.13881952</v>
      </c>
      <c r="J102" s="8" t="s">
        <v>84</v>
      </c>
      <c r="K102" s="2">
        <v>0</v>
      </c>
      <c r="L102" s="8" t="s">
        <v>84</v>
      </c>
      <c r="M102" s="2">
        <v>0.13881952</v>
      </c>
      <c r="N102" s="8" t="s">
        <v>84</v>
      </c>
      <c r="O102" s="2">
        <v>0</v>
      </c>
      <c r="P102" s="8" t="s">
        <v>84</v>
      </c>
      <c r="Q102" s="2">
        <v>0</v>
      </c>
      <c r="R102" s="2" t="s">
        <v>84</v>
      </c>
      <c r="S102" s="8" t="s">
        <v>84</v>
      </c>
      <c r="T102" s="8" t="s">
        <v>84</v>
      </c>
      <c r="U102" s="8" t="s">
        <v>84</v>
      </c>
      <c r="V102" s="13" t="s">
        <v>321</v>
      </c>
      <c r="W102" s="61" t="e">
        <f t="shared" si="75"/>
        <v>#VALUE!</v>
      </c>
    </row>
    <row r="103" spans="1:23" ht="62.4" x14ac:dyDescent="0.3">
      <c r="A103" s="4" t="s">
        <v>316</v>
      </c>
      <c r="B103" s="23" t="s">
        <v>309</v>
      </c>
      <c r="C103" s="83" t="s">
        <v>310</v>
      </c>
      <c r="D103" s="8" t="s">
        <v>84</v>
      </c>
      <c r="E103" s="2">
        <v>0</v>
      </c>
      <c r="F103" s="2" t="s">
        <v>84</v>
      </c>
      <c r="G103" s="21">
        <v>0</v>
      </c>
      <c r="H103" s="8" t="s">
        <v>84</v>
      </c>
      <c r="I103" s="8">
        <f t="shared" si="90"/>
        <v>2.1739424700000001</v>
      </c>
      <c r="J103" s="8" t="s">
        <v>84</v>
      </c>
      <c r="K103" s="2">
        <v>0</v>
      </c>
      <c r="L103" s="8" t="s">
        <v>84</v>
      </c>
      <c r="M103" s="2">
        <v>2.1739424700000001</v>
      </c>
      <c r="N103" s="8" t="s">
        <v>84</v>
      </c>
      <c r="O103" s="2">
        <v>0</v>
      </c>
      <c r="P103" s="8" t="s">
        <v>84</v>
      </c>
      <c r="Q103" s="2">
        <v>0</v>
      </c>
      <c r="R103" s="2" t="s">
        <v>84</v>
      </c>
      <c r="S103" s="8" t="s">
        <v>84</v>
      </c>
      <c r="T103" s="8" t="s">
        <v>84</v>
      </c>
      <c r="U103" s="8" t="s">
        <v>84</v>
      </c>
      <c r="V103" s="13" t="s">
        <v>322</v>
      </c>
      <c r="W103" s="61" t="e">
        <f t="shared" si="75"/>
        <v>#VALUE!</v>
      </c>
    </row>
    <row r="104" spans="1:23" ht="46.8" x14ac:dyDescent="0.3">
      <c r="A104" s="4" t="s">
        <v>317</v>
      </c>
      <c r="B104" s="23" t="s">
        <v>311</v>
      </c>
      <c r="C104" s="4" t="s">
        <v>312</v>
      </c>
      <c r="D104" s="8" t="s">
        <v>84</v>
      </c>
      <c r="E104" s="2">
        <v>0</v>
      </c>
      <c r="F104" s="2" t="s">
        <v>84</v>
      </c>
      <c r="G104" s="21">
        <v>0</v>
      </c>
      <c r="H104" s="8" t="s">
        <v>84</v>
      </c>
      <c r="I104" s="8">
        <f t="shared" si="90"/>
        <v>0.14711588</v>
      </c>
      <c r="J104" s="8" t="s">
        <v>84</v>
      </c>
      <c r="K104" s="2">
        <v>0</v>
      </c>
      <c r="L104" s="8" t="s">
        <v>84</v>
      </c>
      <c r="M104" s="2">
        <v>0.14711588</v>
      </c>
      <c r="N104" s="8" t="s">
        <v>84</v>
      </c>
      <c r="O104" s="2">
        <v>0</v>
      </c>
      <c r="P104" s="8" t="s">
        <v>84</v>
      </c>
      <c r="Q104" s="2">
        <v>0</v>
      </c>
      <c r="R104" s="2" t="s">
        <v>84</v>
      </c>
      <c r="S104" s="8" t="s">
        <v>84</v>
      </c>
      <c r="T104" s="8" t="s">
        <v>84</v>
      </c>
      <c r="U104" s="8" t="s">
        <v>84</v>
      </c>
      <c r="V104" s="13" t="s">
        <v>323</v>
      </c>
      <c r="W104" s="61" t="e">
        <f t="shared" si="75"/>
        <v>#VALUE!</v>
      </c>
    </row>
    <row r="105" spans="1:23" ht="46.8" x14ac:dyDescent="0.3">
      <c r="A105" s="4" t="s">
        <v>318</v>
      </c>
      <c r="B105" s="23" t="s">
        <v>252</v>
      </c>
      <c r="C105" s="96" t="s">
        <v>253</v>
      </c>
      <c r="D105" s="8" t="s">
        <v>84</v>
      </c>
      <c r="E105" s="2">
        <v>0</v>
      </c>
      <c r="F105" s="2" t="s">
        <v>84</v>
      </c>
      <c r="G105" s="21">
        <v>0</v>
      </c>
      <c r="H105" s="8" t="s">
        <v>84</v>
      </c>
      <c r="I105" s="8">
        <f t="shared" si="85"/>
        <v>2.5020621200000002</v>
      </c>
      <c r="J105" s="8" t="s">
        <v>84</v>
      </c>
      <c r="K105" s="2">
        <v>0</v>
      </c>
      <c r="L105" s="8" t="s">
        <v>84</v>
      </c>
      <c r="M105" s="2">
        <v>0</v>
      </c>
      <c r="N105" s="8" t="s">
        <v>84</v>
      </c>
      <c r="O105" s="2">
        <v>2.5020621200000002</v>
      </c>
      <c r="P105" s="8" t="s">
        <v>84</v>
      </c>
      <c r="Q105" s="2">
        <v>0</v>
      </c>
      <c r="R105" s="2" t="s">
        <v>84</v>
      </c>
      <c r="S105" s="8" t="s">
        <v>84</v>
      </c>
      <c r="T105" s="8" t="s">
        <v>84</v>
      </c>
      <c r="U105" s="8" t="s">
        <v>84</v>
      </c>
      <c r="V105" s="13" t="s">
        <v>269</v>
      </c>
      <c r="W105" s="61" t="e">
        <f t="shared" si="75"/>
        <v>#VALUE!</v>
      </c>
    </row>
    <row r="106" spans="1:23" ht="46.8" x14ac:dyDescent="0.3">
      <c r="A106" s="4" t="s">
        <v>359</v>
      </c>
      <c r="B106" s="23" t="s">
        <v>255</v>
      </c>
      <c r="C106" s="4" t="s">
        <v>256</v>
      </c>
      <c r="D106" s="8" t="s">
        <v>84</v>
      </c>
      <c r="E106" s="2">
        <v>0</v>
      </c>
      <c r="F106" s="2" t="s">
        <v>84</v>
      </c>
      <c r="G106" s="21">
        <v>0</v>
      </c>
      <c r="H106" s="8" t="s">
        <v>84</v>
      </c>
      <c r="I106" s="8">
        <f t="shared" si="85"/>
        <v>4.46682369</v>
      </c>
      <c r="J106" s="8" t="s">
        <v>84</v>
      </c>
      <c r="K106" s="2">
        <v>0</v>
      </c>
      <c r="L106" s="8" t="s">
        <v>84</v>
      </c>
      <c r="M106" s="2">
        <v>0</v>
      </c>
      <c r="N106" s="8" t="s">
        <v>84</v>
      </c>
      <c r="O106" s="2">
        <v>4.46682369</v>
      </c>
      <c r="P106" s="8" t="s">
        <v>84</v>
      </c>
      <c r="Q106" s="2">
        <v>0</v>
      </c>
      <c r="R106" s="2" t="s">
        <v>84</v>
      </c>
      <c r="S106" s="8" t="s">
        <v>84</v>
      </c>
      <c r="T106" s="8" t="s">
        <v>84</v>
      </c>
      <c r="U106" s="8" t="s">
        <v>84</v>
      </c>
      <c r="V106" s="13" t="s">
        <v>270</v>
      </c>
      <c r="W106" s="61" t="e">
        <f t="shared" si="75"/>
        <v>#VALUE!</v>
      </c>
    </row>
    <row r="107" spans="1:23" ht="54" x14ac:dyDescent="0.3">
      <c r="A107" s="4" t="s">
        <v>360</v>
      </c>
      <c r="B107" s="97" t="s">
        <v>258</v>
      </c>
      <c r="C107" s="4" t="s">
        <v>259</v>
      </c>
      <c r="D107" s="8" t="s">
        <v>84</v>
      </c>
      <c r="E107" s="2">
        <v>0</v>
      </c>
      <c r="F107" s="2" t="s">
        <v>84</v>
      </c>
      <c r="G107" s="21">
        <v>0</v>
      </c>
      <c r="H107" s="8" t="s">
        <v>84</v>
      </c>
      <c r="I107" s="8">
        <f t="shared" si="85"/>
        <v>0.33173393000000001</v>
      </c>
      <c r="J107" s="8" t="s">
        <v>84</v>
      </c>
      <c r="K107" s="2">
        <v>0.33173393000000001</v>
      </c>
      <c r="L107" s="8" t="s">
        <v>84</v>
      </c>
      <c r="M107" s="2">
        <v>0</v>
      </c>
      <c r="N107" s="8" t="s">
        <v>84</v>
      </c>
      <c r="O107" s="2">
        <v>0</v>
      </c>
      <c r="P107" s="8" t="s">
        <v>84</v>
      </c>
      <c r="Q107" s="2">
        <v>0</v>
      </c>
      <c r="R107" s="2" t="s">
        <v>84</v>
      </c>
      <c r="S107" s="8" t="s">
        <v>84</v>
      </c>
      <c r="T107" s="8" t="s">
        <v>84</v>
      </c>
      <c r="U107" s="8" t="s">
        <v>84</v>
      </c>
      <c r="V107" s="13" t="s">
        <v>271</v>
      </c>
      <c r="W107" s="61" t="e">
        <f t="shared" si="75"/>
        <v>#VALUE!</v>
      </c>
    </row>
    <row r="108" spans="1:23" ht="54" x14ac:dyDescent="0.3">
      <c r="A108" s="4" t="s">
        <v>361</v>
      </c>
      <c r="B108" s="97" t="s">
        <v>261</v>
      </c>
      <c r="C108" s="4" t="s">
        <v>262</v>
      </c>
      <c r="D108" s="8" t="s">
        <v>84</v>
      </c>
      <c r="E108" s="2">
        <v>0</v>
      </c>
      <c r="F108" s="2" t="s">
        <v>84</v>
      </c>
      <c r="G108" s="21">
        <v>0</v>
      </c>
      <c r="H108" s="8" t="s">
        <v>84</v>
      </c>
      <c r="I108" s="8">
        <f t="shared" si="85"/>
        <v>0.20531257999999999</v>
      </c>
      <c r="J108" s="8" t="s">
        <v>84</v>
      </c>
      <c r="K108" s="2">
        <v>0.20531257999999999</v>
      </c>
      <c r="L108" s="8" t="s">
        <v>84</v>
      </c>
      <c r="M108" s="2">
        <v>0</v>
      </c>
      <c r="N108" s="8" t="s">
        <v>84</v>
      </c>
      <c r="O108" s="2">
        <v>0</v>
      </c>
      <c r="P108" s="8" t="s">
        <v>84</v>
      </c>
      <c r="Q108" s="2">
        <v>0</v>
      </c>
      <c r="R108" s="2" t="s">
        <v>84</v>
      </c>
      <c r="S108" s="8" t="s">
        <v>84</v>
      </c>
      <c r="T108" s="8" t="s">
        <v>84</v>
      </c>
      <c r="U108" s="8" t="s">
        <v>84</v>
      </c>
      <c r="V108" s="13" t="s">
        <v>272</v>
      </c>
      <c r="W108" s="61" t="e">
        <f t="shared" si="75"/>
        <v>#VALUE!</v>
      </c>
    </row>
    <row r="109" spans="1:23" ht="54" x14ac:dyDescent="0.3">
      <c r="A109" s="4" t="s">
        <v>362</v>
      </c>
      <c r="B109" s="97" t="s">
        <v>264</v>
      </c>
      <c r="C109" s="4" t="s">
        <v>265</v>
      </c>
      <c r="D109" s="8" t="s">
        <v>84</v>
      </c>
      <c r="E109" s="2">
        <v>0</v>
      </c>
      <c r="F109" s="2" t="s">
        <v>84</v>
      </c>
      <c r="G109" s="21">
        <v>0</v>
      </c>
      <c r="H109" s="8" t="s">
        <v>84</v>
      </c>
      <c r="I109" s="8">
        <f t="shared" si="85"/>
        <v>0.10364033</v>
      </c>
      <c r="J109" s="8" t="s">
        <v>84</v>
      </c>
      <c r="K109" s="2">
        <v>0.10364033</v>
      </c>
      <c r="L109" s="8" t="s">
        <v>84</v>
      </c>
      <c r="M109" s="2">
        <v>0</v>
      </c>
      <c r="N109" s="8" t="s">
        <v>84</v>
      </c>
      <c r="O109" s="2">
        <v>0</v>
      </c>
      <c r="P109" s="8" t="s">
        <v>84</v>
      </c>
      <c r="Q109" s="2">
        <v>0</v>
      </c>
      <c r="R109" s="2" t="s">
        <v>84</v>
      </c>
      <c r="S109" s="8" t="s">
        <v>84</v>
      </c>
      <c r="T109" s="8" t="s">
        <v>84</v>
      </c>
      <c r="U109" s="8" t="s">
        <v>84</v>
      </c>
      <c r="V109" s="13" t="s">
        <v>273</v>
      </c>
      <c r="W109" s="61" t="e">
        <f t="shared" si="75"/>
        <v>#VALUE!</v>
      </c>
    </row>
    <row r="110" spans="1:23" ht="72" x14ac:dyDescent="0.3">
      <c r="A110" s="4" t="s">
        <v>363</v>
      </c>
      <c r="B110" s="97" t="s">
        <v>267</v>
      </c>
      <c r="C110" s="4" t="s">
        <v>268</v>
      </c>
      <c r="D110" s="8" t="s">
        <v>84</v>
      </c>
      <c r="E110" s="2">
        <v>0</v>
      </c>
      <c r="F110" s="2" t="s">
        <v>84</v>
      </c>
      <c r="G110" s="21">
        <v>0</v>
      </c>
      <c r="H110" s="8" t="s">
        <v>84</v>
      </c>
      <c r="I110" s="8">
        <f t="shared" si="85"/>
        <v>0.26396661999999999</v>
      </c>
      <c r="J110" s="8" t="s">
        <v>84</v>
      </c>
      <c r="K110" s="2">
        <v>0.26396661999999999</v>
      </c>
      <c r="L110" s="8" t="s">
        <v>84</v>
      </c>
      <c r="M110" s="2">
        <v>0</v>
      </c>
      <c r="N110" s="8" t="s">
        <v>84</v>
      </c>
      <c r="O110" s="2">
        <v>0</v>
      </c>
      <c r="P110" s="8" t="s">
        <v>84</v>
      </c>
      <c r="Q110" s="2">
        <v>0</v>
      </c>
      <c r="R110" s="2" t="s">
        <v>84</v>
      </c>
      <c r="S110" s="8" t="s">
        <v>84</v>
      </c>
      <c r="T110" s="8" t="s">
        <v>84</v>
      </c>
      <c r="U110" s="8" t="s">
        <v>84</v>
      </c>
      <c r="V110" s="13" t="s">
        <v>274</v>
      </c>
      <c r="W110" s="61" t="e">
        <f t="shared" si="75"/>
        <v>#VALUE!</v>
      </c>
    </row>
    <row r="111" spans="1:23" ht="46.8" x14ac:dyDescent="0.3">
      <c r="A111" s="16" t="s">
        <v>80</v>
      </c>
      <c r="B111" s="98" t="s">
        <v>81</v>
      </c>
      <c r="C111" s="16" t="s">
        <v>32</v>
      </c>
      <c r="D111" s="6" t="s">
        <v>84</v>
      </c>
      <c r="E111" s="6" t="s">
        <v>84</v>
      </c>
      <c r="F111" s="6" t="s">
        <v>84</v>
      </c>
      <c r="G111" s="6" t="s">
        <v>84</v>
      </c>
      <c r="H111" s="6" t="s">
        <v>84</v>
      </c>
      <c r="I111" s="6" t="s">
        <v>84</v>
      </c>
      <c r="J111" s="6" t="s">
        <v>84</v>
      </c>
      <c r="K111" s="6" t="s">
        <v>84</v>
      </c>
      <c r="L111" s="6" t="s">
        <v>84</v>
      </c>
      <c r="M111" s="6" t="s">
        <v>84</v>
      </c>
      <c r="N111" s="6" t="s">
        <v>84</v>
      </c>
      <c r="O111" s="6" t="s">
        <v>84</v>
      </c>
      <c r="P111" s="6" t="s">
        <v>84</v>
      </c>
      <c r="Q111" s="6" t="s">
        <v>84</v>
      </c>
      <c r="R111" s="6" t="s">
        <v>84</v>
      </c>
      <c r="S111" s="6" t="s">
        <v>84</v>
      </c>
      <c r="T111" s="6" t="s">
        <v>84</v>
      </c>
      <c r="U111" s="6" t="s">
        <v>84</v>
      </c>
      <c r="V111" s="93" t="s">
        <v>84</v>
      </c>
      <c r="W111" s="61" t="e">
        <f t="shared" si="75"/>
        <v>#VALUE!</v>
      </c>
    </row>
    <row r="112" spans="1:23" ht="31.2" x14ac:dyDescent="0.3">
      <c r="A112" s="65" t="s">
        <v>82</v>
      </c>
      <c r="B112" s="99" t="s">
        <v>83</v>
      </c>
      <c r="C112" s="16" t="s">
        <v>32</v>
      </c>
      <c r="D112" s="6">
        <f t="shared" ref="D112:J112" si="91">SUM(D113:D117)</f>
        <v>1.53</v>
      </c>
      <c r="E112" s="6">
        <f t="shared" si="91"/>
        <v>0</v>
      </c>
      <c r="F112" s="6">
        <f t="shared" si="91"/>
        <v>0</v>
      </c>
      <c r="G112" s="6">
        <f t="shared" si="91"/>
        <v>1.53</v>
      </c>
      <c r="H112" s="6">
        <f t="shared" si="91"/>
        <v>1.53</v>
      </c>
      <c r="I112" s="6">
        <f t="shared" si="91"/>
        <v>2.7534274999999999</v>
      </c>
      <c r="J112" s="6">
        <f t="shared" si="91"/>
        <v>0</v>
      </c>
      <c r="K112" s="6">
        <f>SUM(K113:K117)</f>
        <v>0.11416667</v>
      </c>
      <c r="L112" s="6">
        <f t="shared" ref="L112:Q112" si="92">SUM(L113:L117)</f>
        <v>0</v>
      </c>
      <c r="M112" s="6">
        <f t="shared" si="92"/>
        <v>1.22</v>
      </c>
      <c r="N112" s="6">
        <f t="shared" si="92"/>
        <v>0</v>
      </c>
      <c r="O112" s="6">
        <f t="shared" si="92"/>
        <v>1.41926083</v>
      </c>
      <c r="P112" s="6">
        <f t="shared" si="92"/>
        <v>1.53</v>
      </c>
      <c r="Q112" s="6">
        <f t="shared" si="92"/>
        <v>0</v>
      </c>
      <c r="R112" s="6" t="s">
        <v>84</v>
      </c>
      <c r="S112" s="6">
        <f t="shared" ref="S112:S115" si="93">G112-I112</f>
        <v>-1.2234274999999999</v>
      </c>
      <c r="T112" s="6">
        <f t="shared" ref="T112:T115" si="94">I112-W112</f>
        <v>2.7534274999999999</v>
      </c>
      <c r="U112" s="6" t="e">
        <f t="shared" ref="U112:U115" si="95">T112/W112*100</f>
        <v>#DIV/0!</v>
      </c>
      <c r="V112" s="93" t="s">
        <v>84</v>
      </c>
      <c r="W112" s="61">
        <f t="shared" si="75"/>
        <v>0</v>
      </c>
    </row>
    <row r="113" spans="1:23" ht="31.2" x14ac:dyDescent="0.3">
      <c r="A113" s="4" t="s">
        <v>135</v>
      </c>
      <c r="B113" s="81" t="s">
        <v>136</v>
      </c>
      <c r="C113" s="71" t="s">
        <v>137</v>
      </c>
      <c r="D113" s="2">
        <v>0.73</v>
      </c>
      <c r="E113" s="2">
        <v>0</v>
      </c>
      <c r="F113" s="2" t="s">
        <v>84</v>
      </c>
      <c r="G113" s="2">
        <v>0.73</v>
      </c>
      <c r="H113" s="2">
        <f t="shared" ref="H113" si="96">J113+L113+N113+P113</f>
        <v>0.73</v>
      </c>
      <c r="I113" s="2">
        <f t="shared" ref="I113" si="97">K113+M113+O113+Q113</f>
        <v>0</v>
      </c>
      <c r="J113" s="2">
        <v>0</v>
      </c>
      <c r="K113" s="2">
        <v>0</v>
      </c>
      <c r="L113" s="2">
        <v>0</v>
      </c>
      <c r="M113" s="2">
        <v>0</v>
      </c>
      <c r="N113" s="2">
        <v>0</v>
      </c>
      <c r="O113" s="2">
        <v>0</v>
      </c>
      <c r="P113" s="2">
        <v>0.73</v>
      </c>
      <c r="Q113" s="2">
        <v>0</v>
      </c>
      <c r="R113" s="2" t="s">
        <v>84</v>
      </c>
      <c r="S113" s="2">
        <f t="shared" ref="S113" si="98">G113-I113</f>
        <v>0.73</v>
      </c>
      <c r="T113" s="2">
        <f t="shared" ref="T113" si="99">I113-W113</f>
        <v>0</v>
      </c>
      <c r="U113" s="2" t="e">
        <f t="shared" ref="U113" si="100">T113/W113*100</f>
        <v>#DIV/0!</v>
      </c>
      <c r="V113" s="13" t="s">
        <v>239</v>
      </c>
      <c r="W113" s="61">
        <f t="shared" si="75"/>
        <v>0</v>
      </c>
    </row>
    <row r="114" spans="1:23" ht="31.2" x14ac:dyDescent="0.3">
      <c r="A114" s="4" t="s">
        <v>138</v>
      </c>
      <c r="B114" s="81" t="s">
        <v>237</v>
      </c>
      <c r="C114" s="71" t="s">
        <v>238</v>
      </c>
      <c r="D114" s="2">
        <v>0</v>
      </c>
      <c r="E114" s="2">
        <v>0</v>
      </c>
      <c r="F114" s="2" t="s">
        <v>84</v>
      </c>
      <c r="G114" s="2">
        <v>0</v>
      </c>
      <c r="H114" s="2">
        <f t="shared" ref="H114" si="101">J114+L114+N114+P114</f>
        <v>0</v>
      </c>
      <c r="I114" s="2">
        <f t="shared" ref="I114" si="102">K114+M114+O114+Q114</f>
        <v>0</v>
      </c>
      <c r="J114" s="2">
        <v>0</v>
      </c>
      <c r="K114" s="2">
        <v>0</v>
      </c>
      <c r="L114" s="2">
        <v>0</v>
      </c>
      <c r="M114" s="2">
        <v>0</v>
      </c>
      <c r="N114" s="2">
        <v>0</v>
      </c>
      <c r="O114" s="2">
        <v>0</v>
      </c>
      <c r="P114" s="2">
        <v>0</v>
      </c>
      <c r="Q114" s="2">
        <v>0</v>
      </c>
      <c r="R114" s="2" t="s">
        <v>84</v>
      </c>
      <c r="S114" s="2">
        <f t="shared" ref="S114" si="103">G114-I114</f>
        <v>0</v>
      </c>
      <c r="T114" s="2">
        <f t="shared" ref="T114" si="104">I114-W114</f>
        <v>0</v>
      </c>
      <c r="U114" s="2" t="e">
        <f t="shared" ref="U114" si="105">T114/W114*100</f>
        <v>#DIV/0!</v>
      </c>
      <c r="V114" s="13" t="s">
        <v>240</v>
      </c>
      <c r="W114" s="61">
        <f t="shared" si="75"/>
        <v>0</v>
      </c>
    </row>
    <row r="115" spans="1:23" ht="31.2" x14ac:dyDescent="0.3">
      <c r="A115" s="4" t="s">
        <v>138</v>
      </c>
      <c r="B115" s="79" t="s">
        <v>201</v>
      </c>
      <c r="C115" s="71" t="s">
        <v>118</v>
      </c>
      <c r="D115" s="2">
        <v>0.8</v>
      </c>
      <c r="E115" s="2">
        <v>0</v>
      </c>
      <c r="F115" s="2" t="s">
        <v>84</v>
      </c>
      <c r="G115" s="2">
        <v>0.8</v>
      </c>
      <c r="H115" s="2">
        <f t="shared" ref="H115" si="106">J115+L115+N115+P115</f>
        <v>0.8</v>
      </c>
      <c r="I115" s="2">
        <f t="shared" ref="I115:I117" si="107">K115+M115+O115+Q115</f>
        <v>0.11416667</v>
      </c>
      <c r="J115" s="2">
        <v>0</v>
      </c>
      <c r="K115" s="2">
        <v>0.11416667</v>
      </c>
      <c r="L115" s="2">
        <v>0</v>
      </c>
      <c r="M115" s="2">
        <v>0</v>
      </c>
      <c r="N115" s="2">
        <v>0</v>
      </c>
      <c r="O115" s="2">
        <v>0</v>
      </c>
      <c r="P115" s="2">
        <v>0.8</v>
      </c>
      <c r="Q115" s="2">
        <v>0</v>
      </c>
      <c r="R115" s="2" t="s">
        <v>84</v>
      </c>
      <c r="S115" s="2">
        <f t="shared" si="93"/>
        <v>0.68583333000000002</v>
      </c>
      <c r="T115" s="2">
        <f t="shared" si="94"/>
        <v>0.11416667</v>
      </c>
      <c r="U115" s="2" t="e">
        <f t="shared" si="95"/>
        <v>#DIV/0!</v>
      </c>
      <c r="V115" s="13" t="s">
        <v>241</v>
      </c>
      <c r="W115" s="61">
        <f t="shared" si="75"/>
        <v>0</v>
      </c>
    </row>
    <row r="116" spans="1:23" ht="31.2" x14ac:dyDescent="0.3">
      <c r="A116" s="4" t="s">
        <v>324</v>
      </c>
      <c r="B116" s="13" t="s">
        <v>325</v>
      </c>
      <c r="C116" s="13" t="s">
        <v>326</v>
      </c>
      <c r="D116" s="8" t="s">
        <v>84</v>
      </c>
      <c r="E116" s="2">
        <v>0</v>
      </c>
      <c r="F116" s="2" t="s">
        <v>84</v>
      </c>
      <c r="G116" s="21">
        <v>0</v>
      </c>
      <c r="H116" s="8" t="s">
        <v>84</v>
      </c>
      <c r="I116" s="8">
        <f t="shared" si="107"/>
        <v>2.63926083</v>
      </c>
      <c r="J116" s="8" t="s">
        <v>84</v>
      </c>
      <c r="K116" s="2">
        <v>0</v>
      </c>
      <c r="L116" s="8" t="s">
        <v>84</v>
      </c>
      <c r="M116" s="2">
        <v>1.22</v>
      </c>
      <c r="N116" s="8" t="s">
        <v>84</v>
      </c>
      <c r="O116" s="2">
        <v>1.41926083</v>
      </c>
      <c r="P116" s="8" t="s">
        <v>84</v>
      </c>
      <c r="Q116" s="2">
        <v>0</v>
      </c>
      <c r="R116" s="2" t="s">
        <v>84</v>
      </c>
      <c r="S116" s="8" t="s">
        <v>84</v>
      </c>
      <c r="T116" s="8" t="s">
        <v>84</v>
      </c>
      <c r="U116" s="8" t="s">
        <v>84</v>
      </c>
      <c r="V116" s="13" t="s">
        <v>330</v>
      </c>
      <c r="W116" s="61" t="e">
        <f t="shared" si="75"/>
        <v>#VALUE!</v>
      </c>
    </row>
    <row r="117" spans="1:23" ht="31.2" x14ac:dyDescent="0.3">
      <c r="A117" s="4" t="s">
        <v>327</v>
      </c>
      <c r="B117" s="81" t="s">
        <v>328</v>
      </c>
      <c r="C117" s="71" t="s">
        <v>329</v>
      </c>
      <c r="D117" s="8" t="s">
        <v>84</v>
      </c>
      <c r="E117" s="2">
        <v>0</v>
      </c>
      <c r="F117" s="2" t="s">
        <v>84</v>
      </c>
      <c r="G117" s="21">
        <v>0</v>
      </c>
      <c r="H117" s="8" t="s">
        <v>84</v>
      </c>
      <c r="I117" s="8">
        <f t="shared" si="107"/>
        <v>0</v>
      </c>
      <c r="J117" s="8" t="s">
        <v>84</v>
      </c>
      <c r="K117" s="2">
        <v>0</v>
      </c>
      <c r="L117" s="8" t="s">
        <v>84</v>
      </c>
      <c r="M117" s="2">
        <v>0</v>
      </c>
      <c r="N117" s="8" t="s">
        <v>84</v>
      </c>
      <c r="O117" s="2">
        <v>0</v>
      </c>
      <c r="P117" s="8" t="s">
        <v>84</v>
      </c>
      <c r="Q117" s="2">
        <v>0</v>
      </c>
      <c r="R117" s="2" t="s">
        <v>84</v>
      </c>
      <c r="S117" s="8" t="s">
        <v>84</v>
      </c>
      <c r="T117" s="8" t="s">
        <v>84</v>
      </c>
      <c r="U117" s="8" t="s">
        <v>84</v>
      </c>
      <c r="V117" s="71" t="s">
        <v>331</v>
      </c>
      <c r="W117" s="61" t="e">
        <f t="shared" si="75"/>
        <v>#VALUE!</v>
      </c>
    </row>
  </sheetData>
  <mergeCells count="25">
    <mergeCell ref="R15:R16"/>
    <mergeCell ref="S15:S16"/>
    <mergeCell ref="S2:V2"/>
    <mergeCell ref="H14:Q14"/>
    <mergeCell ref="R14:S14"/>
    <mergeCell ref="T14:U15"/>
    <mergeCell ref="V14:V16"/>
    <mergeCell ref="N15:O15"/>
    <mergeCell ref="H4:I4"/>
    <mergeCell ref="W14:W16"/>
    <mergeCell ref="F14:G14"/>
    <mergeCell ref="A3:V3"/>
    <mergeCell ref="G7:P7"/>
    <mergeCell ref="H11:Q11"/>
    <mergeCell ref="A14:A16"/>
    <mergeCell ref="B14:B16"/>
    <mergeCell ref="C14:C16"/>
    <mergeCell ref="D14:D16"/>
    <mergeCell ref="E14:E16"/>
    <mergeCell ref="F15:F16"/>
    <mergeCell ref="G15:G16"/>
    <mergeCell ref="H15:I15"/>
    <mergeCell ref="J15:K15"/>
    <mergeCell ref="L15:M15"/>
    <mergeCell ref="P15:Q15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25">
      <formula1>900</formula1>
    </dataValidation>
  </dataValidations>
  <pageMargins left="0" right="0" top="0" bottom="0" header="0.31496062992125984" footer="0.31496062992125984"/>
  <pageSetup paperSize="9" scale="47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Свиклан</dc:creator>
  <cp:lastModifiedBy>Свиклан</cp:lastModifiedBy>
  <cp:lastPrinted>2023-11-13T09:14:54Z</cp:lastPrinted>
  <dcterms:created xsi:type="dcterms:W3CDTF">2019-04-08T13:04:01Z</dcterms:created>
  <dcterms:modified xsi:type="dcterms:W3CDTF">2023-11-13T13:57:34Z</dcterms:modified>
</cp:coreProperties>
</file>