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 ТЭК\2024г\ЕЖЕКВАРТАЛЬНЫЙ ОТЧЕТ ЗА 2024г (по 320)\4_ОТЧЕТ за 12 месяцев 2024г\J02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G102" i="1" l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01" i="1"/>
  <c r="G72" i="1"/>
  <c r="G73" i="1"/>
  <c r="G74" i="1"/>
  <c r="G76" i="1"/>
  <c r="G79" i="1"/>
  <c r="G80" i="1"/>
  <c r="G81" i="1"/>
  <c r="G82" i="1"/>
  <c r="G83" i="1"/>
  <c r="G84" i="1"/>
  <c r="G85" i="1"/>
  <c r="G86" i="1"/>
  <c r="G87" i="1"/>
  <c r="G88" i="1"/>
  <c r="G90" i="1"/>
  <c r="G92" i="1"/>
  <c r="G68" i="1"/>
  <c r="G37" i="1"/>
  <c r="G38" i="1"/>
  <c r="G36" i="1"/>
  <c r="G31" i="1"/>
  <c r="G100" i="1" l="1"/>
  <c r="G27" i="1"/>
  <c r="I122" i="1" l="1"/>
  <c r="I121" i="1"/>
  <c r="I120" i="1"/>
  <c r="I119" i="1"/>
  <c r="I105" i="1" l="1"/>
  <c r="I138" i="1"/>
  <c r="I82" i="1"/>
  <c r="W37" i="1" l="1"/>
  <c r="W38" i="1"/>
  <c r="W39" i="1"/>
  <c r="W40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3" i="1"/>
  <c r="W84" i="1"/>
  <c r="W85" i="1"/>
  <c r="W86" i="1"/>
  <c r="W87" i="1"/>
  <c r="W88" i="1"/>
  <c r="W89" i="1"/>
  <c r="W90" i="1"/>
  <c r="W91" i="1"/>
  <c r="W92" i="1"/>
  <c r="W99" i="1"/>
  <c r="W104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9" i="1"/>
  <c r="W140" i="1"/>
  <c r="W141" i="1"/>
  <c r="W142" i="1"/>
  <c r="W143" i="1"/>
  <c r="W144" i="1"/>
  <c r="W158" i="1"/>
  <c r="I75" i="1" l="1"/>
  <c r="I123" i="1"/>
  <c r="I124" i="1"/>
  <c r="I125" i="1"/>
  <c r="I126" i="1"/>
  <c r="I71" i="1"/>
  <c r="I72" i="1"/>
  <c r="I73" i="1"/>
  <c r="I74" i="1"/>
  <c r="I70" i="1"/>
  <c r="I69" i="1"/>
  <c r="Q36" i="1" l="1"/>
  <c r="D100" i="1" l="1"/>
  <c r="E100" i="1"/>
  <c r="F100" i="1"/>
  <c r="J100" i="1"/>
  <c r="K100" i="1"/>
  <c r="L100" i="1"/>
  <c r="N100" i="1"/>
  <c r="P100" i="1"/>
  <c r="Q100" i="1"/>
  <c r="D94" i="1"/>
  <c r="E94" i="1"/>
  <c r="F94" i="1"/>
  <c r="J94" i="1"/>
  <c r="K94" i="1"/>
  <c r="L94" i="1"/>
  <c r="M94" i="1"/>
  <c r="N94" i="1"/>
  <c r="O94" i="1"/>
  <c r="P94" i="1"/>
  <c r="Q94" i="1"/>
  <c r="E145" i="1"/>
  <c r="F145" i="1"/>
  <c r="J145" i="1"/>
  <c r="K145" i="1"/>
  <c r="L145" i="1"/>
  <c r="M145" i="1"/>
  <c r="N145" i="1"/>
  <c r="O145" i="1"/>
  <c r="P145" i="1"/>
  <c r="Q145" i="1"/>
  <c r="D145" i="1"/>
  <c r="H146" i="1"/>
  <c r="W146" i="1" s="1"/>
  <c r="I146" i="1"/>
  <c r="H147" i="1"/>
  <c r="W147" i="1" s="1"/>
  <c r="I147" i="1"/>
  <c r="S147" i="1" s="1"/>
  <c r="H148" i="1"/>
  <c r="W148" i="1" s="1"/>
  <c r="I148" i="1"/>
  <c r="S148" i="1" s="1"/>
  <c r="H149" i="1"/>
  <c r="W149" i="1" s="1"/>
  <c r="I149" i="1"/>
  <c r="T149" i="1" s="1"/>
  <c r="U149" i="1" s="1"/>
  <c r="H150" i="1"/>
  <c r="W150" i="1" s="1"/>
  <c r="I150" i="1"/>
  <c r="S150" i="1" s="1"/>
  <c r="H151" i="1"/>
  <c r="W151" i="1" s="1"/>
  <c r="I151" i="1"/>
  <c r="S151" i="1" s="1"/>
  <c r="H152" i="1"/>
  <c r="W152" i="1" s="1"/>
  <c r="I152" i="1"/>
  <c r="S152" i="1" s="1"/>
  <c r="H153" i="1"/>
  <c r="W153" i="1" s="1"/>
  <c r="I153" i="1"/>
  <c r="S153" i="1" s="1"/>
  <c r="H154" i="1"/>
  <c r="W154" i="1" s="1"/>
  <c r="I154" i="1"/>
  <c r="S154" i="1" s="1"/>
  <c r="H155" i="1"/>
  <c r="W155" i="1" s="1"/>
  <c r="I155" i="1"/>
  <c r="S155" i="1" s="1"/>
  <c r="H156" i="1"/>
  <c r="W156" i="1" s="1"/>
  <c r="I156" i="1"/>
  <c r="S156" i="1" s="1"/>
  <c r="H157" i="1"/>
  <c r="W157" i="1" s="1"/>
  <c r="I157" i="1"/>
  <c r="S157" i="1" s="1"/>
  <c r="I158" i="1"/>
  <c r="S146" i="1"/>
  <c r="G158" i="1"/>
  <c r="G145" i="1" s="1"/>
  <c r="T146" i="1" l="1"/>
  <c r="U146" i="1" s="1"/>
  <c r="T154" i="1"/>
  <c r="U154" i="1" s="1"/>
  <c r="T148" i="1"/>
  <c r="U148" i="1" s="1"/>
  <c r="H145" i="1"/>
  <c r="W145" i="1" s="1"/>
  <c r="T150" i="1"/>
  <c r="U150" i="1" s="1"/>
  <c r="I145" i="1"/>
  <c r="T153" i="1"/>
  <c r="U153" i="1" s="1"/>
  <c r="T152" i="1"/>
  <c r="U152" i="1" s="1"/>
  <c r="T156" i="1"/>
  <c r="U156" i="1" s="1"/>
  <c r="T147" i="1"/>
  <c r="U147" i="1" s="1"/>
  <c r="T157" i="1"/>
  <c r="U157" i="1" s="1"/>
  <c r="S149" i="1"/>
  <c r="T151" i="1"/>
  <c r="U151" i="1" s="1"/>
  <c r="T155" i="1"/>
  <c r="U155" i="1" s="1"/>
  <c r="H101" i="1"/>
  <c r="W101" i="1" s="1"/>
  <c r="I101" i="1"/>
  <c r="H102" i="1"/>
  <c r="W102" i="1" s="1"/>
  <c r="I102" i="1"/>
  <c r="S102" i="1" s="1"/>
  <c r="H103" i="1"/>
  <c r="W103" i="1" s="1"/>
  <c r="I103" i="1"/>
  <c r="S103" i="1" s="1"/>
  <c r="I104" i="1"/>
  <c r="H106" i="1"/>
  <c r="W106" i="1" s="1"/>
  <c r="I106" i="1"/>
  <c r="S106" i="1" s="1"/>
  <c r="H107" i="1"/>
  <c r="W107" i="1" s="1"/>
  <c r="I107" i="1"/>
  <c r="S107" i="1" s="1"/>
  <c r="H108" i="1"/>
  <c r="W108" i="1" s="1"/>
  <c r="I108" i="1"/>
  <c r="S108" i="1" s="1"/>
  <c r="H109" i="1"/>
  <c r="W109" i="1" s="1"/>
  <c r="I109" i="1"/>
  <c r="S109" i="1" s="1"/>
  <c r="H110" i="1"/>
  <c r="W110" i="1" s="1"/>
  <c r="I110" i="1"/>
  <c r="S110" i="1" s="1"/>
  <c r="H111" i="1"/>
  <c r="W111" i="1" s="1"/>
  <c r="I111" i="1"/>
  <c r="S111" i="1" s="1"/>
  <c r="H112" i="1"/>
  <c r="W112" i="1" s="1"/>
  <c r="I112" i="1"/>
  <c r="S112" i="1" s="1"/>
  <c r="H113" i="1"/>
  <c r="W113" i="1" s="1"/>
  <c r="I113" i="1"/>
  <c r="S113" i="1" s="1"/>
  <c r="H114" i="1"/>
  <c r="W114" i="1" s="1"/>
  <c r="I114" i="1"/>
  <c r="S114" i="1" s="1"/>
  <c r="H115" i="1"/>
  <c r="W115" i="1" s="1"/>
  <c r="I115" i="1"/>
  <c r="S115" i="1" s="1"/>
  <c r="H116" i="1"/>
  <c r="W116" i="1" s="1"/>
  <c r="I116" i="1"/>
  <c r="S116" i="1" s="1"/>
  <c r="H117" i="1"/>
  <c r="W117" i="1" s="1"/>
  <c r="I117" i="1"/>
  <c r="S117" i="1" s="1"/>
  <c r="H118" i="1"/>
  <c r="W118" i="1" s="1"/>
  <c r="I118" i="1"/>
  <c r="S118" i="1" s="1"/>
  <c r="S101" i="1" l="1"/>
  <c r="H100" i="1"/>
  <c r="W100" i="1" s="1"/>
  <c r="T103" i="1"/>
  <c r="U103" i="1" s="1"/>
  <c r="T101" i="1"/>
  <c r="U101" i="1" s="1"/>
  <c r="T118" i="1"/>
  <c r="U118" i="1" s="1"/>
  <c r="T116" i="1"/>
  <c r="U116" i="1" s="1"/>
  <c r="T114" i="1"/>
  <c r="U114" i="1" s="1"/>
  <c r="T112" i="1"/>
  <c r="U112" i="1" s="1"/>
  <c r="T110" i="1"/>
  <c r="U110" i="1" s="1"/>
  <c r="T108" i="1"/>
  <c r="U108" i="1" s="1"/>
  <c r="T106" i="1"/>
  <c r="U106" i="1" s="1"/>
  <c r="T102" i="1"/>
  <c r="U102" i="1" s="1"/>
  <c r="T117" i="1"/>
  <c r="U117" i="1" s="1"/>
  <c r="T115" i="1"/>
  <c r="U115" i="1" s="1"/>
  <c r="T113" i="1"/>
  <c r="U113" i="1" s="1"/>
  <c r="T111" i="1"/>
  <c r="U111" i="1" s="1"/>
  <c r="T109" i="1"/>
  <c r="U109" i="1" s="1"/>
  <c r="T107" i="1"/>
  <c r="U107" i="1" s="1"/>
  <c r="H95" i="1" l="1"/>
  <c r="I95" i="1"/>
  <c r="M49" i="1"/>
  <c r="I49" i="1" s="1"/>
  <c r="S49" i="1" s="1"/>
  <c r="D64" i="1"/>
  <c r="H49" i="1"/>
  <c r="W49" i="1" s="1"/>
  <c r="H50" i="1"/>
  <c r="W50" i="1" s="1"/>
  <c r="I50" i="1"/>
  <c r="S50" i="1" s="1"/>
  <c r="H51" i="1"/>
  <c r="W51" i="1" s="1"/>
  <c r="I51" i="1"/>
  <c r="S51" i="1" s="1"/>
  <c r="H52" i="1"/>
  <c r="W52" i="1" s="1"/>
  <c r="I52" i="1"/>
  <c r="S52" i="1" s="1"/>
  <c r="H53" i="1"/>
  <c r="W53" i="1" s="1"/>
  <c r="I53" i="1"/>
  <c r="S53" i="1" s="1"/>
  <c r="H54" i="1"/>
  <c r="W54" i="1" s="1"/>
  <c r="I54" i="1"/>
  <c r="S54" i="1" s="1"/>
  <c r="H55" i="1"/>
  <c r="W55" i="1" s="1"/>
  <c r="I55" i="1"/>
  <c r="S55" i="1" s="1"/>
  <c r="H56" i="1"/>
  <c r="W56" i="1" s="1"/>
  <c r="I56" i="1"/>
  <c r="S56" i="1" s="1"/>
  <c r="H57" i="1"/>
  <c r="W57" i="1" s="1"/>
  <c r="I57" i="1"/>
  <c r="S57" i="1" s="1"/>
  <c r="H58" i="1"/>
  <c r="W58" i="1" s="1"/>
  <c r="I58" i="1"/>
  <c r="S58" i="1" s="1"/>
  <c r="H59" i="1"/>
  <c r="W59" i="1" s="1"/>
  <c r="I59" i="1"/>
  <c r="S59" i="1" s="1"/>
  <c r="H60" i="1"/>
  <c r="W60" i="1" s="1"/>
  <c r="I60" i="1"/>
  <c r="S60" i="1" s="1"/>
  <c r="H61" i="1"/>
  <c r="W61" i="1" s="1"/>
  <c r="I61" i="1"/>
  <c r="H62" i="1"/>
  <c r="W62" i="1" s="1"/>
  <c r="I62" i="1"/>
  <c r="S62" i="1" s="1"/>
  <c r="H63" i="1"/>
  <c r="W63" i="1" s="1"/>
  <c r="I63" i="1"/>
  <c r="S63" i="1" s="1"/>
  <c r="H64" i="1"/>
  <c r="W64" i="1" s="1"/>
  <c r="I64" i="1"/>
  <c r="S64" i="1" s="1"/>
  <c r="H65" i="1"/>
  <c r="W65" i="1" s="1"/>
  <c r="I65" i="1"/>
  <c r="S65" i="1" s="1"/>
  <c r="H66" i="1"/>
  <c r="W66" i="1" s="1"/>
  <c r="I66" i="1"/>
  <c r="S66" i="1" s="1"/>
  <c r="H67" i="1"/>
  <c r="W67" i="1" s="1"/>
  <c r="I67" i="1"/>
  <c r="S67" i="1" s="1"/>
  <c r="H68" i="1"/>
  <c r="W68" i="1" s="1"/>
  <c r="I68" i="1"/>
  <c r="S68" i="1" s="1"/>
  <c r="W95" i="1" l="1"/>
  <c r="T61" i="1"/>
  <c r="U61" i="1" s="1"/>
  <c r="T51" i="1"/>
  <c r="U51" i="1" s="1"/>
  <c r="S61" i="1"/>
  <c r="T55" i="1"/>
  <c r="U55" i="1" s="1"/>
  <c r="T67" i="1"/>
  <c r="U67" i="1" s="1"/>
  <c r="T65" i="1"/>
  <c r="U65" i="1" s="1"/>
  <c r="T59" i="1"/>
  <c r="U59" i="1" s="1"/>
  <c r="T57" i="1"/>
  <c r="U57" i="1" s="1"/>
  <c r="T53" i="1"/>
  <c r="U53" i="1" s="1"/>
  <c r="T49" i="1"/>
  <c r="U49" i="1" s="1"/>
  <c r="T63" i="1"/>
  <c r="U63" i="1" s="1"/>
  <c r="T60" i="1"/>
  <c r="U60" i="1" s="1"/>
  <c r="T56" i="1"/>
  <c r="U56" i="1" s="1"/>
  <c r="T54" i="1"/>
  <c r="U54" i="1" s="1"/>
  <c r="T68" i="1"/>
  <c r="U68" i="1" s="1"/>
  <c r="T66" i="1"/>
  <c r="U66" i="1" s="1"/>
  <c r="T64" i="1"/>
  <c r="U64" i="1" s="1"/>
  <c r="T62" i="1"/>
  <c r="U62" i="1" s="1"/>
  <c r="T58" i="1"/>
  <c r="U58" i="1" s="1"/>
  <c r="T52" i="1"/>
  <c r="U52" i="1" s="1"/>
  <c r="T50" i="1"/>
  <c r="U50" i="1" s="1"/>
  <c r="H36" i="1" l="1"/>
  <c r="W36" i="1" s="1"/>
  <c r="I27" i="1"/>
  <c r="S27" i="1" s="1"/>
  <c r="I28" i="1"/>
  <c r="I29" i="1"/>
  <c r="I30" i="1"/>
  <c r="I31" i="1"/>
  <c r="D24" i="1"/>
  <c r="E24" i="1"/>
  <c r="F24" i="1"/>
  <c r="J24" i="1"/>
  <c r="K24" i="1"/>
  <c r="L24" i="1"/>
  <c r="M24" i="1"/>
  <c r="N24" i="1"/>
  <c r="O24" i="1"/>
  <c r="P24" i="1"/>
  <c r="Q24" i="1"/>
  <c r="H26" i="1"/>
  <c r="W26" i="1" s="1"/>
  <c r="H27" i="1"/>
  <c r="W27" i="1" s="1"/>
  <c r="H28" i="1"/>
  <c r="W28" i="1" s="1"/>
  <c r="H29" i="1"/>
  <c r="W29" i="1" s="1"/>
  <c r="H30" i="1"/>
  <c r="W30" i="1" s="1"/>
  <c r="H31" i="1"/>
  <c r="W31" i="1" s="1"/>
  <c r="H25" i="1"/>
  <c r="W25" i="1" s="1"/>
  <c r="T31" i="1" l="1"/>
  <c r="U31" i="1" s="1"/>
  <c r="S31" i="1"/>
  <c r="T29" i="1"/>
  <c r="U29" i="1" s="1"/>
  <c r="H24" i="1"/>
  <c r="W24" i="1" s="1"/>
  <c r="T28" i="1"/>
  <c r="U28" i="1" s="1"/>
  <c r="T30" i="1"/>
  <c r="U30" i="1" s="1"/>
  <c r="T27" i="1"/>
  <c r="U27" i="1" s="1"/>
  <c r="G95" i="1" l="1"/>
  <c r="G94" i="1" s="1"/>
  <c r="O127" i="1" l="1"/>
  <c r="O100" i="1" s="1"/>
  <c r="O79" i="1" l="1"/>
  <c r="I84" i="1" l="1"/>
  <c r="O76" i="1" l="1"/>
  <c r="I132" i="1"/>
  <c r="I131" i="1"/>
  <c r="I130" i="1"/>
  <c r="I129" i="1"/>
  <c r="I128" i="1"/>
  <c r="I127" i="1"/>
  <c r="I80" i="1"/>
  <c r="I79" i="1"/>
  <c r="I78" i="1"/>
  <c r="I77" i="1"/>
  <c r="I76" i="1"/>
  <c r="I39" i="1" l="1"/>
  <c r="I143" i="1" l="1"/>
  <c r="I142" i="1"/>
  <c r="I141" i="1"/>
  <c r="I140" i="1"/>
  <c r="I139" i="1"/>
  <c r="I137" i="1"/>
  <c r="I136" i="1"/>
  <c r="M135" i="1"/>
  <c r="I135" i="1" s="1"/>
  <c r="M134" i="1"/>
  <c r="I134" i="1" s="1"/>
  <c r="M133" i="1"/>
  <c r="I98" i="1"/>
  <c r="I97" i="1" s="1"/>
  <c r="H98" i="1"/>
  <c r="W98" i="1" s="1"/>
  <c r="Q97" i="1"/>
  <c r="P97" i="1"/>
  <c r="O97" i="1"/>
  <c r="N97" i="1"/>
  <c r="M97" i="1"/>
  <c r="L97" i="1"/>
  <c r="K97" i="1"/>
  <c r="J97" i="1"/>
  <c r="G97" i="1"/>
  <c r="D97" i="1"/>
  <c r="I96" i="1"/>
  <c r="I94" i="1" s="1"/>
  <c r="H96" i="1"/>
  <c r="Q93" i="1"/>
  <c r="P93" i="1"/>
  <c r="N93" i="1"/>
  <c r="M93" i="1"/>
  <c r="L93" i="1"/>
  <c r="K93" i="1"/>
  <c r="G93" i="1"/>
  <c r="D93" i="1"/>
  <c r="O93" i="1"/>
  <c r="I92" i="1"/>
  <c r="I91" i="1"/>
  <c r="I90" i="1"/>
  <c r="I89" i="1"/>
  <c r="I88" i="1"/>
  <c r="I87" i="1"/>
  <c r="I86" i="1"/>
  <c r="I85" i="1"/>
  <c r="I83" i="1"/>
  <c r="I81" i="1"/>
  <c r="I48" i="1"/>
  <c r="H48" i="1"/>
  <c r="W48" i="1" s="1"/>
  <c r="I47" i="1"/>
  <c r="H47" i="1"/>
  <c r="W47" i="1" s="1"/>
  <c r="I46" i="1"/>
  <c r="H46" i="1"/>
  <c r="W46" i="1" s="1"/>
  <c r="I45" i="1"/>
  <c r="H45" i="1"/>
  <c r="W45" i="1" s="1"/>
  <c r="I44" i="1"/>
  <c r="H44" i="1"/>
  <c r="W44" i="1" s="1"/>
  <c r="I43" i="1"/>
  <c r="H43" i="1"/>
  <c r="W43" i="1" s="1"/>
  <c r="R42" i="1"/>
  <c r="Q42" i="1"/>
  <c r="Q41" i="1" s="1"/>
  <c r="P42" i="1"/>
  <c r="P41" i="1" s="1"/>
  <c r="O42" i="1"/>
  <c r="O41" i="1" s="1"/>
  <c r="N42" i="1"/>
  <c r="N41" i="1" s="1"/>
  <c r="L42" i="1"/>
  <c r="L41" i="1" s="1"/>
  <c r="K42" i="1"/>
  <c r="K41" i="1" s="1"/>
  <c r="J42" i="1"/>
  <c r="J41" i="1" s="1"/>
  <c r="F42" i="1"/>
  <c r="E42" i="1"/>
  <c r="E41" i="1" s="1"/>
  <c r="D42" i="1"/>
  <c r="D41" i="1" s="1"/>
  <c r="I40" i="1"/>
  <c r="I38" i="1"/>
  <c r="I37" i="1"/>
  <c r="I36" i="1"/>
  <c r="T36" i="1" s="1"/>
  <c r="U36" i="1" s="1"/>
  <c r="I35" i="1"/>
  <c r="H35" i="1"/>
  <c r="W35" i="1" s="1"/>
  <c r="G35" i="1"/>
  <c r="G34" i="1" s="1"/>
  <c r="G33" i="1" s="1"/>
  <c r="S34" i="1"/>
  <c r="S33" i="1" s="1"/>
  <c r="S32" i="1" s="1"/>
  <c r="R34" i="1"/>
  <c r="R33" i="1" s="1"/>
  <c r="R32" i="1" s="1"/>
  <c r="Q34" i="1"/>
  <c r="P34" i="1"/>
  <c r="P33" i="1" s="1"/>
  <c r="O34" i="1"/>
  <c r="O33" i="1" s="1"/>
  <c r="N34" i="1"/>
  <c r="N33" i="1" s="1"/>
  <c r="M34" i="1"/>
  <c r="M33" i="1" s="1"/>
  <c r="L34" i="1"/>
  <c r="L33" i="1" s="1"/>
  <c r="K34" i="1"/>
  <c r="K33" i="1" s="1"/>
  <c r="J34" i="1"/>
  <c r="H34" i="1"/>
  <c r="F34" i="1"/>
  <c r="E34" i="1"/>
  <c r="E33" i="1" s="1"/>
  <c r="D34" i="1"/>
  <c r="D33" i="1" s="1"/>
  <c r="Q33" i="1"/>
  <c r="G30" i="1"/>
  <c r="S30" i="1" s="1"/>
  <c r="G29" i="1"/>
  <c r="S29" i="1" s="1"/>
  <c r="G28" i="1"/>
  <c r="S28" i="1" s="1"/>
  <c r="I26" i="1"/>
  <c r="T26" i="1" s="1"/>
  <c r="U26" i="1" s="1"/>
  <c r="G26" i="1"/>
  <c r="I25" i="1"/>
  <c r="G25" i="1"/>
  <c r="O21" i="1"/>
  <c r="M21" i="1"/>
  <c r="M20" i="1" s="1"/>
  <c r="L21" i="1"/>
  <c r="L20" i="1" s="1"/>
  <c r="K21" i="1"/>
  <c r="J21" i="1"/>
  <c r="J20" i="1" s="1"/>
  <c r="S23" i="1"/>
  <c r="H23" i="1"/>
  <c r="W23" i="1" s="1"/>
  <c r="I22" i="1"/>
  <c r="H22" i="1"/>
  <c r="W22" i="1" s="1"/>
  <c r="Q21" i="1"/>
  <c r="Q20" i="1" s="1"/>
  <c r="P21" i="1"/>
  <c r="P20" i="1" s="1"/>
  <c r="N21" i="1"/>
  <c r="N20" i="1" s="1"/>
  <c r="E21" i="1"/>
  <c r="E20" i="1" s="1"/>
  <c r="D21" i="1"/>
  <c r="D20" i="1" s="1"/>
  <c r="H33" i="1" l="1"/>
  <c r="W33" i="1" s="1"/>
  <c r="W34" i="1"/>
  <c r="H93" i="1"/>
  <c r="W93" i="1" s="1"/>
  <c r="W96" i="1"/>
  <c r="H94" i="1"/>
  <c r="W94" i="1" s="1"/>
  <c r="I133" i="1"/>
  <c r="I100" i="1" s="1"/>
  <c r="M100" i="1"/>
  <c r="S26" i="1"/>
  <c r="Q32" i="1"/>
  <c r="M42" i="1"/>
  <c r="M41" i="1" s="1"/>
  <c r="M32" i="1" s="1"/>
  <c r="T25" i="1"/>
  <c r="U25" i="1" s="1"/>
  <c r="I24" i="1"/>
  <c r="I21" i="1" s="1"/>
  <c r="S44" i="1"/>
  <c r="T44" i="1"/>
  <c r="U44" i="1" s="1"/>
  <c r="S47" i="1"/>
  <c r="T47" i="1"/>
  <c r="U47" i="1" s="1"/>
  <c r="S46" i="1"/>
  <c r="T46" i="1"/>
  <c r="U46" i="1" s="1"/>
  <c r="S48" i="1"/>
  <c r="T48" i="1"/>
  <c r="U48" i="1" s="1"/>
  <c r="S45" i="1"/>
  <c r="T45" i="1"/>
  <c r="U45" i="1" s="1"/>
  <c r="T43" i="1"/>
  <c r="U43" i="1" s="1"/>
  <c r="G24" i="1"/>
  <c r="S25" i="1"/>
  <c r="J93" i="1"/>
  <c r="J33" i="1"/>
  <c r="T35" i="1"/>
  <c r="U35" i="1" s="1"/>
  <c r="H97" i="1"/>
  <c r="E32" i="1"/>
  <c r="E18" i="1" s="1"/>
  <c r="E19" i="1" s="1"/>
  <c r="L32" i="1"/>
  <c r="P32" i="1"/>
  <c r="N32" i="1"/>
  <c r="O32" i="1"/>
  <c r="D32" i="1"/>
  <c r="K32" i="1"/>
  <c r="I34" i="1"/>
  <c r="T34" i="1" s="1"/>
  <c r="U34" i="1" s="1"/>
  <c r="G42" i="1"/>
  <c r="G41" i="1" s="1"/>
  <c r="G32" i="1" s="1"/>
  <c r="H42" i="1"/>
  <c r="H21" i="1"/>
  <c r="W21" i="1" s="1"/>
  <c r="S94" i="1"/>
  <c r="I93" i="1"/>
  <c r="T94" i="1"/>
  <c r="U94" i="1" s="1"/>
  <c r="S97" i="1"/>
  <c r="T23" i="1"/>
  <c r="U23" i="1" s="1"/>
  <c r="T22" i="1"/>
  <c r="U22" i="1" s="1"/>
  <c r="S22" i="1"/>
  <c r="K20" i="1"/>
  <c r="O20" i="1"/>
  <c r="S43" i="1"/>
  <c r="S96" i="1"/>
  <c r="S98" i="1"/>
  <c r="I42" i="1"/>
  <c r="T96" i="1"/>
  <c r="U96" i="1" s="1"/>
  <c r="T98" i="1"/>
  <c r="U98" i="1" s="1"/>
  <c r="T93" i="1" l="1"/>
  <c r="U93" i="1" s="1"/>
  <c r="H41" i="1"/>
  <c r="W42" i="1"/>
  <c r="T97" i="1"/>
  <c r="U97" i="1" s="1"/>
  <c r="W97" i="1"/>
  <c r="Q18" i="1"/>
  <c r="Q19" i="1" s="1"/>
  <c r="T145" i="1"/>
  <c r="U145" i="1" s="1"/>
  <c r="D18" i="1"/>
  <c r="D19" i="1" s="1"/>
  <c r="K18" i="1"/>
  <c r="K19" i="1" s="1"/>
  <c r="S24" i="1"/>
  <c r="T100" i="1"/>
  <c r="U100" i="1" s="1"/>
  <c r="M18" i="1"/>
  <c r="M19" i="1" s="1"/>
  <c r="T24" i="1"/>
  <c r="U24" i="1" s="1"/>
  <c r="L18" i="1"/>
  <c r="L19" i="1" s="1"/>
  <c r="O18" i="1"/>
  <c r="O19" i="1" s="1"/>
  <c r="J32" i="1"/>
  <c r="N18" i="1"/>
  <c r="N19" i="1" s="1"/>
  <c r="P18" i="1"/>
  <c r="P19" i="1" s="1"/>
  <c r="S42" i="1"/>
  <c r="I33" i="1"/>
  <c r="T33" i="1" s="1"/>
  <c r="U33" i="1" s="1"/>
  <c r="G21" i="1"/>
  <c r="G20" i="1" s="1"/>
  <c r="S100" i="1"/>
  <c r="S93" i="1"/>
  <c r="H20" i="1"/>
  <c r="W20" i="1" s="1"/>
  <c r="S145" i="1"/>
  <c r="T42" i="1"/>
  <c r="U42" i="1" s="1"/>
  <c r="I41" i="1"/>
  <c r="I20" i="1"/>
  <c r="T21" i="1"/>
  <c r="U21" i="1" s="1"/>
  <c r="H32" i="1" l="1"/>
  <c r="W41" i="1"/>
  <c r="J18" i="1"/>
  <c r="J19" i="1" s="1"/>
  <c r="I32" i="1"/>
  <c r="I18" i="1" s="1"/>
  <c r="S21" i="1"/>
  <c r="S20" i="1"/>
  <c r="G18" i="1"/>
  <c r="G19" i="1" s="1"/>
  <c r="T41" i="1"/>
  <c r="U41" i="1" s="1"/>
  <c r="S41" i="1"/>
  <c r="T20" i="1"/>
  <c r="U20" i="1" s="1"/>
  <c r="W32" i="1" l="1"/>
  <c r="H18" i="1"/>
  <c r="T32" i="1"/>
  <c r="U32" i="1" s="1"/>
  <c r="S18" i="1"/>
  <c r="I19" i="1"/>
  <c r="T18" i="1"/>
  <c r="U18" i="1" s="1"/>
  <c r="H19" i="1" l="1"/>
  <c r="W19" i="1" s="1"/>
  <c r="W18" i="1"/>
  <c r="S19" i="1"/>
  <c r="T19" i="1" l="1"/>
  <c r="U19" i="1" s="1"/>
</calcChain>
</file>

<file path=xl/sharedStrings.xml><?xml version="1.0" encoding="utf-8"?>
<sst xmlns="http://schemas.openxmlformats.org/spreadsheetml/2006/main" count="1381" uniqueCount="556">
  <si>
    <t>Приложение № 12</t>
  </si>
  <si>
    <t xml:space="preserve"> 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</si>
  <si>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</si>
  <si>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</si>
  <si>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</si>
  <si>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</si>
  <si>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</si>
  <si>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</si>
  <si>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</si>
  <si>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</si>
  <si>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</si>
  <si>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</si>
  <si>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</si>
  <si>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</si>
  <si>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</si>
  <si>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</si>
  <si>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</si>
  <si>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Фактический объем освоения капитальных вложений на 01.01.2024 год в прогнозных ценах соответствующих лет, млн. рублей
(без НДС)</t>
  </si>
  <si>
    <t>Остаток освоения капитальных вложений на 01.01.2024 год, млн. рублей
(без НДС)</t>
  </si>
  <si>
    <t>Освоение капитальных вложений 2024 года, млн. рублей 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</si>
  <si>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</si>
  <si>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</si>
  <si>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</si>
  <si>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</si>
  <si>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</si>
  <si>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</si>
  <si>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</si>
  <si>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</si>
  <si>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</si>
  <si>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</si>
  <si>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</si>
  <si>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</si>
  <si>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</si>
  <si>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</si>
  <si>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</si>
  <si>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</si>
  <si>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</si>
  <si>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</si>
  <si>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</si>
  <si>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</si>
  <si>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</si>
  <si>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</si>
  <si>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</si>
  <si>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</si>
  <si>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</si>
  <si>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</si>
  <si>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</si>
  <si>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</si>
  <si>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</si>
  <si>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</si>
  <si>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</si>
  <si>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</si>
  <si>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Мероприятия по технологическому присоединению ООО"Инвестстрой корпорация", г.Всеволожск,Северная 20 (16/Д-599)</t>
  </si>
  <si>
    <t>I_0000033613</t>
  </si>
  <si>
    <t>1.1.1.3.3</t>
  </si>
  <si>
    <t>Стр-во 2КЛ-10 от РУ-10кВ ТП-503,L=0,22км (АО"ЛОЭСК" ОД-22/Д-565 от 15.08.2022г)</t>
  </si>
  <si>
    <t>M_2200033315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</si>
  <si>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</si>
  <si>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</si>
  <si>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</si>
  <si>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</si>
  <si>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Мероприятия по технологическому присоединению ЖСК «Румболово-Сити» (Договор №ОД-23/Д-010 от 10.02.2023г.)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</si>
  <si>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</si>
  <si>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</si>
  <si>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</si>
  <si>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</si>
  <si>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</si>
  <si>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</si>
  <si>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</si>
  <si>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от 26.01.24)/ Проект находится на согласовании в Комитете по ТЭК.</t>
  </si>
  <si>
    <t>1.2.1.1.2</t>
  </si>
  <si>
    <t>Реконструкция РУ-10 кВ ТП-431, п. Токсово (МОУ «СОШ «ТЦО им. Петрова В.Я. № ОД-21/Д-059 от 12.04.2021г.)»</t>
  </si>
  <si>
    <t>L_2100001524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</si>
  <si>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</t>
  </si>
  <si>
    <t>1.2.1.1.3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</si>
  <si>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</si>
  <si>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</si>
  <si>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СЗ С/204 от 15.03.2023 Мероприятия по технологическому присоединению (Курятников В.М. 22/Д-140 от 07.04.22г.) /Титул выполнен в полном объеме в 2024г</t>
  </si>
  <si>
    <t>1.2.1.1.4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</si>
  <si>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</si>
  <si>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</si>
  <si>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СЗ № С/566 от 05.07.2023 Мероприятия по технологическому присоединению (Бухтияров М.В. № 21/Д-513 от 28.09.2021г.) /Титул выполнен в полном объеме в 2024г</t>
  </si>
  <si>
    <t>1.2.1.1.5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</si>
  <si>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</si>
  <si>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</si>
  <si>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СЗ С/639 от 28.07.23 Мероприятия по технологическому присоединению (ООО «МВМ Инжиниринг» № 22/З-385 от 10.06.2022 г.; №22/З-379 от 10.06.2022г)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</si>
  <si>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</si>
  <si>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</si>
  <si>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</si>
  <si>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</si>
  <si>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</si>
  <si>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</si>
  <si>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</si>
  <si>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</si>
  <si>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</si>
  <si>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</si>
  <si>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</si>
  <si>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</si>
  <si>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</si>
  <si>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</si>
  <si>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</si>
  <si>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</si>
  <si>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</si>
  <si>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</si>
  <si>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</si>
  <si>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</si>
  <si>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Реконструкция ВЛ-0,4 кВ от ТП-126 ф. 6 L~ 190 м, ул. Калининская,  г. Всеволожск</t>
  </si>
  <si>
    <t>J_2400001256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</si>
  <si>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</si>
  <si>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</si>
  <si>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</si>
  <si>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</si>
  <si>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</si>
  <si>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</si>
  <si>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</si>
  <si>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</si>
  <si>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</si>
  <si>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</si>
  <si>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</si>
  <si>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</si>
  <si>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</si>
  <si>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</si>
  <si>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</si>
  <si>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</si>
  <si>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</si>
  <si>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</si>
  <si>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СЗ С/204 от 15.03.2023 Мероприятия по технологическому присоединению (Курятников В.М. 22/Д-140 от 07.04.22г.)/ Ввод планируется в 2024г /титул выполнен в полном объеме в 2024г.</t>
  </si>
  <si>
    <t>1.2.2.1.33</t>
  </si>
  <si>
    <t xml:space="preserve">Реконструкция ВЛИ-0,4 кВ ТП-119 фид. 5, L=170 м., ул. Окружная, г. Всеволожск (Ананко Г.Ю. № ОД-№23/Д-044 от 01.03.2023 г.)
</t>
  </si>
  <si>
    <t>O_2400031264</t>
  </si>
  <si>
    <t>СЗ №С/327 от 24.04.24 Мероприятия по технологическому присоединению (Ананко Г.Ю. 23/Д-044 от 01.03.23) /титул выполнен в полном объеме в 2024г.</t>
  </si>
  <si>
    <t>1.2.2.1.34</t>
  </si>
  <si>
    <t>Реконструкция ВЛ-0,4 кВ ТП-219 фид.4, L=170 м., ул. Отрадненская, д.55, г. Всеволожск (Мощенских О.В. № ОД-№23/Д-252 от 08.06.2023г.)</t>
  </si>
  <si>
    <t>О_2410031266</t>
  </si>
  <si>
    <t>1.2.2.1.35</t>
  </si>
  <si>
    <t>Реконструкция ВЛ-0,4 кВ от опоры 13/1, L=45 м.,пр.Герцена, уч.176, г. Всеволожск (Гора Ю.О. № ОД-№23/Д-627 от 12.01.2024г.)</t>
  </si>
  <si>
    <t>О_2410031267</t>
  </si>
  <si>
    <t>1.2.2.1.36</t>
  </si>
  <si>
    <t>Реконструкция ВЛ-0,4 кВ ТП-5  фид.3, L=135 м., ул.Дачная, уч.15, г.п.Рахья (ООО ГП Спецоборона № ОД-№23/Д-254 от 09.06.2023г.)</t>
  </si>
  <si>
    <t>О_2410031268</t>
  </si>
  <si>
    <t>1.2.2.1.37</t>
  </si>
  <si>
    <t xml:space="preserve">Реконструкция ВЛ-0,4 кВ ТП-99 фид. 3, L=100 м., ул. Баркановская, г. Всеволожск (Вахуршева Л.Е. № ОД-№21/Д-593 от 08.11.2021 г.)
</t>
  </si>
  <si>
    <t>О_2410031265</t>
  </si>
  <si>
    <t>1.2.2.1.38</t>
  </si>
  <si>
    <t>Реконструкция КЛ-6кВ ф.525-303 от РП-10 до ТП-90, L~150м,Колтушское ш. у д.20.  г.Всеволожск</t>
  </si>
  <si>
    <t>J_2000000139</t>
  </si>
  <si>
    <t>1.2.2.1.39</t>
  </si>
  <si>
    <t xml:space="preserve">Реконструкция КЛ-6кВ ф.525-407 от РП-10 до ТП-94, L~550м., Колтушское ш. у д.20,  г.Всеволожск
</t>
  </si>
  <si>
    <t>J_2000001310</t>
  </si>
  <si>
    <t>1.2.2.1.40</t>
  </si>
  <si>
    <t xml:space="preserve">Реконструкция ВЛ-0,4кВ ТП-267 Ф.1   L~470м, ул.Железнодорожная, ул.Социалистическая, г. Всеволожск </t>
  </si>
  <si>
    <t>J_2000001268</t>
  </si>
  <si>
    <t>1.2.2.1.41</t>
  </si>
  <si>
    <t>г. Всеволожск, реконструкция ВЛ-0,4 кВ ф. 2 от ТП-120 по ул. Обороны и пер. Теневому L=750м</t>
  </si>
  <si>
    <t xml:space="preserve"> I_2000001242</t>
  </si>
  <si>
    <t>1.2.2.1.42</t>
  </si>
  <si>
    <t>Реконструкция ВЛ-0,4 кВ фид. 2 ТП-43, L=310м., ул.Лыжная, уч.28-А, п. Токсово (Ковальчук Р.А.  23/З-084 от 07.03.2023г.)</t>
  </si>
  <si>
    <t>N_2300031259</t>
  </si>
  <si>
    <t>СЗ № С/1034 от 20.11.2023 Мероприятия по технологическому присоединению (Ковальчук Р.А.  23/З-084 от 07.03.2023г.)/ Проект находится на согласовании в Комитете по ТЭК.</t>
  </si>
  <si>
    <t xml:space="preserve">Реконструкция ВЛ-0,4 кВ фид. 6 ТП-119, L= 70 м., 
ул. Окружная, г. Всеволожск»
  (Агеенко Н.И. 22/Д-660 от 13.10.22 г.)               
</t>
  </si>
  <si>
    <t>N_2300031260</t>
  </si>
  <si>
    <t xml:space="preserve">Реконструкция ВЛ-0,4кВ ТП-46 Ф.2.9  L-320 м. по ул.Пушкинская,г. Всеволожск </t>
  </si>
  <si>
    <t>J_2200001267</t>
  </si>
  <si>
    <t>Реконструкция ВЛ-0,4 кВ от ПП-4  с заменой провода на СИП-2 4х95мм2  L=400 м, ул. Инженерная,  пос. Токсово</t>
  </si>
  <si>
    <t>E_2300001216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</si>
  <si>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</si>
  <si>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</si>
  <si>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СЗ с/69 от 31.01.2024 (Сорокина Д.А., Кирпичников Р.И.; И.А. 23/Д-365 от 17.08.23)</t>
  </si>
  <si>
    <t>Реконструкция ВЛИ-0,4 кВ  от ТП-41 ф.6, L=33м.,  пр.Октябрьский,уч.101,г.Всеволожск (ИП Астров 23/Д-476 от 03.10.2023г )</t>
  </si>
  <si>
    <t>O_2400032231</t>
  </si>
  <si>
    <t>СЗ С/278 от 05.04.2024 (ИП Астров 23/Д-476 от 03.10.2023г ) /титул выполнен в полном объеме в 2024г.</t>
  </si>
  <si>
    <t>Реконструкция ВЛ-0,4кВ  фид. 3 от ТП 92 ул. Михайловская  L~260м</t>
  </si>
  <si>
    <t>J_1900012106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</si>
  <si>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</si>
  <si>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</si>
  <si>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</si>
  <si>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</si>
  <si>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</si>
  <si>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</si>
  <si>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</si>
  <si>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</si>
  <si>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</si>
  <si>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</si>
  <si>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</si>
  <si>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</si>
  <si>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</si>
  <si>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</si>
  <si>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</si>
  <si>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</si>
  <si>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</si>
  <si>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</si>
  <si>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</si>
  <si>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</si>
  <si>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</si>
  <si>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</si>
  <si>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</si>
  <si>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</si>
  <si>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</si>
  <si>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</si>
  <si>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</si>
  <si>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 xml:space="preserve">Строительство КЛ-0,4 кВ  от ТП-15, L=40 м., кабельного киоска, пр. Октябрьский, уч. 114/7,  г. Всеволожск. (ИП Аревшатян А.Г.  ОД-№ 23/Д-514 от 24.10.2023 г.)
</t>
  </si>
  <si>
    <t>О_2400032426</t>
  </si>
  <si>
    <t>СЗ № С/326 от 24.04.24 Мероприятия по технологическому присоединению (ИП Аревшатян А.Г. 23/Д-514 от 24.10.23) /титул выполнен в полном объеме в 2024г.</t>
  </si>
  <si>
    <t>1.4.12</t>
  </si>
  <si>
    <t xml:space="preserve">Строительство КЛ-0,4 кВ  от ТП-41, L=60 м., кабельного киоска, пр. Октябрьский, уч. 99,  г. Всеволожск. (ИП Кочарян С.Н.  ОД-№ 23/Д-512 от 19.10.2023 г.)
</t>
  </si>
  <si>
    <t>O_2420032427</t>
  </si>
  <si>
    <t xml:space="preserve">С/З №С/384 от 30.05.24 Мероприятия по технологическому присоединению (ИП Кочарян С.Н.  ОД-№ 23/Д-512 от 19.10.2023 г.) /титул выполнен в полном объеме в 2024г.
</t>
  </si>
  <si>
    <t>1.4.13</t>
  </si>
  <si>
    <t>Строительство КЛ-0,4 кВ. Установка КК-15/6. ТП-15 пр. Октябрьский, пр. Октябрьский, д. 113, г. Всеволожск   (ООО «ФЕРМА НА НЕВЕ» 21/Д-635 от 15.12.21 г.)</t>
  </si>
  <si>
    <t>О_2400032425</t>
  </si>
  <si>
    <t>С/З №С/326от 24.04.24 мероприятия по технологическому присоединению (ООО "Ферма на Неве" 21/Д-635 от 15.12.21г.) /титул выполнен в полном объеме в 2024г.</t>
  </si>
  <si>
    <t>1.4.14</t>
  </si>
  <si>
    <t>Строительство КЛ-0,4  L-130 м., ул.Баркановская, уч. 123, г. Всеволожск (ИП Смольников И.А. 24/Д-004 от 25.01.24 г.)</t>
  </si>
  <si>
    <t>O_2400032423</t>
  </si>
  <si>
    <t>1.4.15</t>
  </si>
  <si>
    <t>Строительств  КЛ-0,4 кВ от РУ-0,4 кВ ТП-154А, L= 150,  пр. Всеволожский, д. 54., г. Всеволожск ( Мустафаев И.Ф. 20/Д-575 от 08.12.20</t>
  </si>
  <si>
    <t>L_2100003246</t>
  </si>
  <si>
    <t>1.4.16</t>
  </si>
  <si>
    <t>Строительство МТП 10/0,4 ,ВЛЗ-10кВ, КЛ-0,4кВ на землях ЗАО "Щеглово" (Ксенофонтова Н.И. №ОД-19/Д-585 от 24.12.2019г)</t>
  </si>
  <si>
    <t>L_2100000268</t>
  </si>
  <si>
    <t>1.4.17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</si>
  <si>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</si>
  <si>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</si>
  <si>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1.4.18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</si>
  <si>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</si>
  <si>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</si>
  <si>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1.4.19</t>
  </si>
  <si>
    <t>Строительство КЛ-0,4 кВ от ТП-70, L-150 м., ул. Центральная , уч. 5, г. Всеволожск  (МОБУ «СОШ № 6» ОД-21/Д-046 от 05.02.21 г.)</t>
  </si>
  <si>
    <t>ЭN_2300032420</t>
  </si>
  <si>
    <t>1.4.20</t>
  </si>
  <si>
    <t>Строительство ВЛИ-0,4 кВ от ТП-217, L-210 м., Ул. Жуковского, уч. 7,  г. Всеволожск (Гомзина Г.Г. 23/Д-327 от 21.07.23)</t>
  </si>
  <si>
    <t>O_2400032228</t>
  </si>
  <si>
    <t>Мероприятия по технологическому присоединению Гомзина Г.Г. 23/Д-327 от 21.07.23 /титул выполнен в полном объеме в 2024г.</t>
  </si>
  <si>
    <t>1.4.21</t>
  </si>
  <si>
    <t>Строительство кабельного киоска от ТП-123, ул. Южная, д. 4/1, г. Всеволожск (ООО "Авангард СИТИ" 23/Д-435 от 05.09.2023г.)</t>
  </si>
  <si>
    <t>O_2400032627</t>
  </si>
  <si>
    <t>С/З №С/185 от 06.03.24 Мероприятия по технологическому присоединению (ООО "Авангард СИТИ" 23/Д-435 от 05.09.23) /титул выполнен в полном объеме в 2024г.</t>
  </si>
  <si>
    <t>1.4.22</t>
  </si>
  <si>
    <t>Строительство ВЛИ-0,4 кВ  от ТП-108, L=140 м., Колтушское шоссе, д. 209,  г. Всеволожск. (Глушковой И.А,В.А 23/Д-518 от 23.10.2023г.)</t>
  </si>
  <si>
    <t>O_2400031263</t>
  </si>
  <si>
    <t>СЗ № С/188 от 07.03.2024 Мероприятия по технологическому присоединению (Глушковой И.А,В.А 23/Д-518 от 23.10.2023г.) /титул выполнен в полном объеме в 2024г.</t>
  </si>
  <si>
    <t>1.4.23</t>
  </si>
  <si>
    <t>1.4.24</t>
  </si>
  <si>
    <t>1.4.25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</si>
  <si>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</si>
  <si>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</si>
  <si>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</si>
  <si>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</si>
  <si>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</si>
  <si>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</si>
  <si>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</si>
  <si>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</si>
  <si>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</si>
  <si>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автомобиль легковой ВАЗ (НИВА) 2 шт</t>
  </si>
  <si>
    <t>J_2200000438</t>
  </si>
  <si>
    <t>договор лизинга от 26.09.22г. №22877-СПБ-22-АМ-Л, договор лизинга от 26.09.22г.  №22878-СПБ-22-АМ-Л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</si>
  <si>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</si>
  <si>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</si>
  <si>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</si>
  <si>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</si>
  <si>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</si>
  <si>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</si>
  <si>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</si>
  <si>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</si>
  <si>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</si>
  <si>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</si>
  <si>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Покупка орг.техники</t>
  </si>
  <si>
    <t>О_2400000460</t>
  </si>
  <si>
    <t>Производственная необходимость. СЗ С-175 от 01.03.2024</t>
  </si>
  <si>
    <t>1.6.7</t>
  </si>
  <si>
    <t>автомобиль легковой ВАЗ (НИВА)</t>
  </si>
  <si>
    <t>J_2000000433</t>
  </si>
  <si>
    <t>Договор лизинга №14957-СПб-24-АМ-Л от 24.05.24/ Проект находится на согласовании в Комитете по ТЭК.</t>
  </si>
  <si>
    <t>1.6.8</t>
  </si>
  <si>
    <t>J_2100000435</t>
  </si>
  <si>
    <t>Договор лизинга №14958-СПб-24-АМ-Л от 24.05.24/ Проект находится на согласовании в Комитете по ТЭК.</t>
  </si>
  <si>
    <t>1.6.9</t>
  </si>
  <si>
    <t>J_2300000440</t>
  </si>
  <si>
    <t>Договор лизинга №14959-СПб-24-АМ-Л от 24.05.24/ Проект находится на согласовании в Комитете по ТЭК.</t>
  </si>
  <si>
    <t>1.6.10</t>
  </si>
  <si>
    <t>J_2400000442</t>
  </si>
  <si>
    <t>Договор лизинга №14960-СПб-24-АМ-Л от 24.05.24/ Проект находится на согласовании в Комитете по ТЭК.</t>
  </si>
  <si>
    <t>1.6.11</t>
  </si>
  <si>
    <t>Прицепной измельчитель ТОРНАДО М350</t>
  </si>
  <si>
    <t>О_2400000459</t>
  </si>
  <si>
    <t>Договор лизинга №ЛД-78-3471-24 от 14.05.24/ Проект находится на согласовании в Комитете по ТЭК.</t>
  </si>
  <si>
    <t>месяцев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</si>
  <si>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</si>
  <si>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</si>
  <si>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СЗ № С/329  от 24.04.24 Мероприятия по технологическому присоединению (ООО Опека-групп 23/Д-232 от 02.06.23)</t>
  </si>
  <si>
    <t>Реконструкция  ВЛ-10 кВ ф.601-06  на участке  ТП-29 - ТП-438 - ТП-435, L- 900 м., г.п. Токсово</t>
  </si>
  <si>
    <t>E_2000001111</t>
  </si>
  <si>
    <t xml:space="preserve">Реконструкция ВЛ-0,4 кВ от ТП-36 ф. 9 L~ 530 м,   ул. Михайловская, ул. Комсомола,  г. Всеволожск </t>
  </si>
  <si>
    <t>J_2000001247</t>
  </si>
  <si>
    <t>Реконструкция ВЛ-0,4 кВ от ТП-432, L= 400м, ул. Советская, ул. Пограничная, пос. Токсово</t>
  </si>
  <si>
    <t>E_2000001228</t>
  </si>
  <si>
    <t>Реконструкция ВЛ-0,4 кВ фид. 5 от ТП-43, L - 45 м., ул. Баркановская, г. Всеволожск  (Филиппова И.В. 21/Д-300 от 01.07.21 г.)</t>
  </si>
  <si>
    <t>М_2200031223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</si>
  <si>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</si>
  <si>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</si>
  <si>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</si>
  <si>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</si>
  <si>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</si>
  <si>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</si>
  <si>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ф.2 ТП-183 от опоры №16 до опоры №16/2, L=40 м., ул.Николаевская, г.Всеволожск  (Шадрин Е.Л. № 23/Д-401 от 28.08.2023г.)</t>
  </si>
  <si>
    <t>О_2410031270</t>
  </si>
  <si>
    <t>Реконструкция 2ВЛ-0,4 кВ от ТП-48    L1~700 м,   L2~700 м,   ул. Лесгафта, пос. Токсово</t>
  </si>
  <si>
    <t>J_2400012105</t>
  </si>
  <si>
    <t xml:space="preserve">Реконструкция КЛ-10 кВ ф. 525-209 ПС-525 –ТП-327 - РП-3, L- 4520 м. г. Всеволожск
</t>
  </si>
  <si>
    <t>ЭI_0000000136</t>
  </si>
  <si>
    <t>В связи с отсутствием тарифных источников, строительство титула перенесено на 2025г. (ДВ от 05.02.2024)/ ПИРы запланированы на 2024г</t>
  </si>
  <si>
    <t>Строительство совместно с титулом I_0000000136</t>
  </si>
  <si>
    <t>СЗ № С/558 от 06.08.2024 Мероприятия по технологическому присоединению (Черкашина И.В. № 22/Д-661 от 16.10.2022г.)</t>
  </si>
  <si>
    <t>В связи с выполнением мероприятий по технологическому присоединению</t>
  </si>
  <si>
    <t xml:space="preserve">Строительство КЛ-10 кВ  ф.601-06  ТП-435 - ТП-436 - ТП-425, L=2000 м., г.п.Токсово»
</t>
  </si>
  <si>
    <t>E_2300002324</t>
  </si>
  <si>
    <t>Строительство КТП-400/10/0,4 кВ с трансформатором 400 кВА, 2КЛ-10 кВ (L-2х100 м.), 2КЛ-0,4 кВ (L=2х150 м.), кабельного киоска, Дорога жизни, стр. 11,  г. Всеволожск (ООО «СИН»  ОД-№ 24/Д-113 от 06.05.2024 г.)</t>
  </si>
  <si>
    <t>О_2420032628</t>
  </si>
  <si>
    <t>Установка кабельного киоска от ТП-183, пр. Октябрьский, д. 167, г. Всеволожск (ООО «Тайм» ОД-№23/Д-570 от 24.11.2023 г.)</t>
  </si>
  <si>
    <t>О_2420032629</t>
  </si>
  <si>
    <t>Строительство кабельного киоска от ТП-34, ул. Почтовая, г. Всеволожск (ИП Мухин А.В. ОД-№24/Д-028 от 09.02.2024 г.)</t>
  </si>
  <si>
    <t>О_2420032631</t>
  </si>
  <si>
    <t>Строительство ВЛИ-0,4 кВ  от ТП-221, L=120 м.,  ул. Пограничная, д. 17,  г.п. Токсово. (Лобанова Н.Д. № 23/Д-586 от 11.12.2023г.)</t>
  </si>
  <si>
    <t>О_2420031271</t>
  </si>
  <si>
    <t xml:space="preserve">Строительство 2 КЛ-0,4 кВ, L= 2х20 м.,  2-х кабельных киосков от ТП-90, Дорога Жизни, д. 17, г. Всеволожск (ООО «Мираж», ООО «Альтаир», ООО «Рен-Тех-Плюс» ОД-№24/Д-102 от 11.04.2024 г.)     
</t>
  </si>
  <si>
    <t>O_2420032428</t>
  </si>
  <si>
    <t>Строительство КВЛ-0,4 кВ  от ТП-117, L=84 м., кабельного киоска,  ул. Плоткина, д. 32,  г. Всеволожск. (ИП Михеева ОД-№23/Д-568 от 24.11.2023 г.)</t>
  </si>
  <si>
    <t>О_2420032632</t>
  </si>
  <si>
    <t>В связи с отсутствием тарифных источников титул перенесен  в ИПР 2025-2029гг.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</si>
  <si>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</si>
  <si>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</si>
  <si>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</si>
  <si>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</si>
  <si>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</si>
  <si>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</si>
  <si>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</si>
  <si>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</si>
  <si>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Приобретение и установка программно-аппаратного комплекса "Пирамида 2.0 "</t>
  </si>
  <si>
    <t>N_2300000458</t>
  </si>
  <si>
    <t>1.6.12</t>
  </si>
  <si>
    <t>O_2400012121</t>
  </si>
  <si>
    <t xml:space="preserve">Реконструкция ВЛ-0,4 кВ ПП-4 фид. 4, L=700 м., ул. Инженерная, г.п. Токсово.
</t>
  </si>
  <si>
    <t>N_2300032618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</si>
  <si>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</si>
  <si>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</si>
  <si>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</si>
  <si>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</si>
  <si>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СЗ №с/178 от 04.03.24</t>
  </si>
  <si>
    <t>1.2.1.1.6</t>
  </si>
  <si>
    <t>Мероприятия по технологическому присоединению МОУ СОШ "ТЦО им.Петрова В.Я." (ОД-21/Д-059 от 12.04.2021г)</t>
  </si>
  <si>
    <t>L_2100033632</t>
  </si>
  <si>
    <t>1.1.1.3.6</t>
  </si>
  <si>
    <t>ЭN_2300033636</t>
  </si>
  <si>
    <t>1.1.1.3.7</t>
  </si>
  <si>
    <t>Мероприятия по технологическому присоединению ООО "Развитие-Д" (Договор №ОД-22/Д-781 от 10.02.2023г.)</t>
  </si>
  <si>
    <t>N_2300033635</t>
  </si>
  <si>
    <t>Выполнение обязательств по договору на технологическое присоединение с заявителем (Договор №ОД-21/Д-059 от 12.04.2021г.) Выполняется корректировка проекта, срок реализации СМР 2024 г</t>
  </si>
  <si>
    <t>СЗ С/339 от 25.04.2023 Выполнение обязательств по договору на технологическое присоединение с заявителем  (Договор №ОД-22/Д-781 от 10.02.2023г.)</t>
  </si>
  <si>
    <t>Реконструкция  ячеек 10кВ в РП-1, г.Всеволожск</t>
  </si>
  <si>
    <t>J_2000001513</t>
  </si>
  <si>
    <t>г.п.Рахья, реконструкция ВЛ-10кВ от РТП-633 до ТП-2 Грибное, L≈400 м</t>
  </si>
  <si>
    <t>Е_2000000117</t>
  </si>
  <si>
    <t>Реконструкция ВЛ-0,4 кВ  ТП-69 фид.12, L=720 м., пр. Тургенева, г. Всеволожск</t>
  </si>
  <si>
    <t>J_2000001294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</si>
  <si>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</si>
  <si>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</si>
  <si>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 Реконструкция ВЛ-0.4кВ, ТП-117, ф.  L~300м; ул. Плоткина,г. Всеволожск,</t>
  </si>
  <si>
    <t>J_2100001245</t>
  </si>
  <si>
    <t>L_2100032202</t>
  </si>
  <si>
    <t xml:space="preserve">Реконструкция ВЛ-0,4 кВ фид.2 ТП-150, L= 80 м., Армянский пер., г. Всеволожск  (Мурадян Р.М. 22/Д-102 от 30.03.22 г.)          </t>
  </si>
  <si>
    <t>N_2300032224</t>
  </si>
  <si>
    <t>Реконструкция ВЛ-0,4 кВ фид.24 ТП-243, L= 150 м., Армянский пер., г. Всеволожск  (Мкртчян А.С. ОД-20/Д-239 от 03.07.20 г.)</t>
  </si>
  <si>
    <t>N_2300032226</t>
  </si>
  <si>
    <t>Реконструкция ВЛИ-0,4кВ ф.1 от ТП-308, ул. Орловская, г.п.Токсово, L≈680м</t>
  </si>
  <si>
    <t>L_2200012111</t>
  </si>
  <si>
    <t>Реконструкция 3ВЛ-0,4 кВ от ТП-234  L1~500 м, L2~500 м, L3~300 м, ул. Озерная, ул. Речная, пос. Токсово.</t>
  </si>
  <si>
    <t>J_2200012103</t>
  </si>
  <si>
    <t>Pеконструкция КЛ-10кВ от ПС-525 ф.525-203   L~200м,    ул. Гоголя, г.Всеволожск</t>
  </si>
  <si>
    <t>J_2200001312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</si>
  <si>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</si>
  <si>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</si>
  <si>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пос.Рахья,ВЛ-0,4кВ от ТП-38 по ул.Пионерская,СИП-2 3х95+1х95, L=500м </t>
  </si>
  <si>
    <t>E_0000001230</t>
  </si>
  <si>
    <t>Реконструкция  ВЛ-0,4 кВ фид. 2 от ТП-38, L= 540 м., ул. Комсомола, г.п. Рахья</t>
  </si>
  <si>
    <t>E_0000001231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</si>
  <si>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</si>
  <si>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</t>
  </si>
  <si>
    <t xml:space="preserve">СЗ №С/320 от 15.06.21/ Мероприятия по технологическому присоединению  (ООО «ТРД» 20/Д-512 от 25.11.20)  </t>
  </si>
  <si>
    <t>СЗ  С/614 от 18.07.2023   Мероприятия по технологическому присоединению (Мкртчян А.С. ОД-20/Д-239 от 03.07.20 г.)</t>
  </si>
  <si>
    <t xml:space="preserve">В связи с отсутствием тарифных источников титул перенесен в 2024г.// Зключен договор подряда, в связи с плануруемой Ленэнерго реконструкцией ПС-525 необходимость совместной увязки </t>
  </si>
  <si>
    <t xml:space="preserve">В связи с уточнением договоров ТП титул перенесен на 2024г.(АОТС от 26.01.24) 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</si>
  <si>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</t>
  </si>
  <si>
    <t>1.4.11</t>
  </si>
  <si>
    <t xml:space="preserve"> пос.Токсово, КЛ-10кВ от фид.601-01, до опоры ВЛЗ-10кВ ОЛ к ТП-308, АСБ2л-10 3х240, L=250м </t>
  </si>
  <si>
    <t>E_2000002315</t>
  </si>
  <si>
    <t>Строительство КТПН-630 с трансформатором 630кВА взамен ТП-12 в массиве дер.Лепсари (ОД-19/Д-706 от 17.08.20)</t>
  </si>
  <si>
    <t>L_2100002590</t>
  </si>
  <si>
    <t xml:space="preserve">Строительство  ВЛ-0,4 кВ от ТП-24  L1~750 м,  L2~ 140 м, ул. Жилгородок,   д. Агалатово </t>
  </si>
  <si>
    <t>J_2100000229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</si>
  <si>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</si>
  <si>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</si>
  <si>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</si>
  <si>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</si>
  <si>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</si>
  <si>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</si>
  <si>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</si>
  <si>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</si>
  <si>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</si>
  <si>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</si>
  <si>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</si>
  <si>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 xml:space="preserve">Строительство: КТП-П-630/10/0,4 кВ с трансформатором ТМГ- 400 кВА, КЛ-10 кВ от оп. ВЛЗ-10 кВ ф. 403-04 до проектируемой КТПП, L~200м., КЛ-0,4 кВ от проектируемой КТПП до проектируемого КК L~120м. г. Всеволожск, ул. Пушкинская, уч. 128-Б (Уваров А.Н. 22/Д-706 от 11.11.22 г.)»
</t>
  </si>
  <si>
    <t>N_2300032623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</si>
  <si>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</si>
  <si>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</si>
  <si>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</si>
  <si>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</si>
  <si>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г.Всеволожск,ВЛ-0,4кВ от ТП-88 по ул.Евграфова,СИП-2 3х95+1х95, L=800м</t>
  </si>
  <si>
    <t>E_0000000222</t>
  </si>
  <si>
    <t>Не выполнение ПИР подрядчиком в срок. Заключен договор подряда, невыполнение со стороны подрядчика. В связи с исполнением АО в 2023г по внеплановым работам, связанными с технологическим присоединением, титул перенесен в 2024г.(АОТС 31.01.23)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</si>
  <si>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</t>
  </si>
  <si>
    <t>СЗ №С/320 от 15.06.21/ мероприятия по технологическому присоединению ( ИП Матвеев  20/Д-319 от 17.08.20). Работы начаты в 2023 г., необходимо увеличение объемов работ, СМР планируется завершить в 2024г.</t>
  </si>
  <si>
    <t>СЗ №С/320 от 15.06.21/ мероприятия по технологическому присоединению  (Соловьев С.С. ОД-19/Д-373 от 01.08.2019). Невозможность выполнения по причине высокого снежного покрова, планируется выполнение в 2024 г.</t>
  </si>
  <si>
    <t>СЗ С/1068 от 16.12.2021// Реализация титула планируется в 2024 г в связи с актуализацией заключенных договоров ТП</t>
  </si>
  <si>
    <t>СЗ С/552 от 30.06.23  Мероприятия по технологическому присоединению ( Ип Колесник И.В., ИП Левашин В.Н. 23/Д-242 от 02.06.23)</t>
  </si>
  <si>
    <t>СЗ С/581 от 07.07.23 Мероприятия по технологическому присоединению (ИП Наумов Д.Ю. 21/Д-613 от 01.12.2021)</t>
  </si>
  <si>
    <t>СЗ С/7325 от 31.08.23 Мероприятия по технологическому присоединению (ООО «Синай» 22/Д-380, 22/Д-381, 22/Д-382,  22/Д-383, 22/д-384 от 27.06.2022 г.)</t>
  </si>
  <si>
    <t>СЗ С/249 от 29.03.2023 Выполнение обязательств по договору на технологическое присоединение с заявителем (Договор №ОД-22/Д-585 от 27.03.2023г.)</t>
  </si>
  <si>
    <t>СЗ С/222 от 21.03.23  Мероприятия по технологическому присоединению (ООО «Дорога Жизни»  22/З-779 от  29.12.22 г.)</t>
  </si>
  <si>
    <t>В связи с ограниченными источниками финансирования в 2015 году, объект перенесен в ИПР 2019г/ устранение замечаний подрядчиком по ПИР,  СМР/ заключен договор подряда в 2023 г. СМР не выполнен по причине невозможности отключить потребителей (частные дома) в условиях низких температур. Планируется закончить в 2024г (АОТС 28.03.24)</t>
  </si>
  <si>
    <t>1.6.13</t>
  </si>
  <si>
    <t>офисные программы</t>
  </si>
  <si>
    <t>J_2000000447</t>
  </si>
  <si>
    <t>Автомобиль</t>
  </si>
  <si>
    <t>О_2400000461</t>
  </si>
  <si>
    <t xml:space="preserve">В связи с отсутствием оборотных средств и источников финансирования, титул перенесен  на2024г. </t>
  </si>
  <si>
    <t>J_2300001270</t>
  </si>
  <si>
    <t>Реконструкция ВЛ-0,4кВ ТП-16 Ф.3, L~650 м, ул. Парковая, г.Всеволожск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</si>
  <si>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26.01.2024)</t>
  </si>
  <si>
    <t>O_2400012115</t>
  </si>
  <si>
    <t>Реконструкция ВЛ-0,4 кВ от ТП-126  оп.1 до оп.13, ф.2, L=625м, пр.Охтинский, г.Всеволожск</t>
  </si>
  <si>
    <t xml:space="preserve"> СЗ №С/85 от 05.02.2024</t>
  </si>
  <si>
    <t>О_2410031272</t>
  </si>
  <si>
    <t>Реконструкция ВЛ-0,4 кВ ТП-319 фид. 5, L=175 м., ул. Санаторная, г.п. Токсово.(Амелина И.О. № ОД-23/Д-346 от 27.07.2023 г.)</t>
  </si>
  <si>
    <t>О_2410031273</t>
  </si>
  <si>
    <t>Реконструкция ВЛ-0,4 кВ ТП-119 фид. 6, L=61 м., ул. Окружная,д.39, г.Всеволожск(Тетерина Е.А. № ОД-24/Д-451 от 26.10.2024 г.)</t>
  </si>
  <si>
    <t>O_2410032234</t>
  </si>
  <si>
    <t>Реконструкция ВЛ-0,4 кВ ТП-282 фид.1, L=60 м.,L=60 м., ш. Дорога Жизни, г. Всеволожск ( ООО Газпромнефть-Центр ОД-№ 24/Д-068 от 13.05.2024 г.)</t>
  </si>
  <si>
    <t>О_2410031275</t>
  </si>
  <si>
    <t>Реконструкция ВЛ-0,4 кВ ТП-85 фид. 5, L=60 м., ул.Социалистическая, д.4, г.Всеволожск (Пашоликова Л.С., Воронкова Н.С. № ОД-22/Д-248 от 19.05.2022 г.)</t>
  </si>
  <si>
    <t>СЗ № С/910 от 03.12.2024 Мероприятия по технологическому присоединению  (Амелина И.О. № 23/Д-346 от 27.07.2023г.)</t>
  </si>
  <si>
    <t>К_2000032210</t>
  </si>
  <si>
    <t>Строительство ВЛИ-0,4 кВ от ф.баня до 2БКТП-245, L-283 м.,п.Токсово ( «Токсовская баня» 18/Д-010 )</t>
  </si>
  <si>
    <t>Мероприятия по технологическому присоединению, («Токсовская баня» 18/Д-010 )</t>
  </si>
  <si>
    <t>О_2420032633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</si>
  <si>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</si>
  <si>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С/З №С/789 от 25.10.24 Мероприятия по технологическому присоединению (ИП Жарова Е.В. ОД-№24/Д-212 от 07.06.24 г.)</t>
  </si>
  <si>
    <t>О_2420032635</t>
  </si>
  <si>
    <t>Строительство кабельного киоска от ТП-282,ш. Дорога Жизни, г. Всеволожск ( ООО Газпромнефть-Центр ОД-№ 24/Д-068 от 13.05.2024 г.)</t>
  </si>
  <si>
    <t>N_2300012113</t>
  </si>
  <si>
    <t>Реконструкция 3 ВЛ-0,4 кВ от ТП-15 ф. 2, 7, 14 с переключением на ТП-342, L=1546 м ,г. Всеволожск</t>
  </si>
  <si>
    <t>N_2300032620</t>
  </si>
  <si>
    <t>Мероприятия по технологическому присоединению ООО «Татнефть-АЗС-Северо-Запад» (Договор №ОД-22/Д-559 от 06.09.2022г.)</t>
  </si>
  <si>
    <t>Распоряжением Комитета по ТЭК №Р-96/2024 от 28.11.2024г.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</si>
  <si>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</si>
  <si>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</si>
  <si>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</si>
  <si>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</si>
  <si>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</si>
  <si>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</si>
  <si>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</si>
  <si>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Реконструкция ВЛ-0,4 кВ фид. 3 ТП-426, L= 80 м., ул.Санаторная, п. Токсово  (Елисеева К.И. 22/Д-414 от 29.06.22 г.)</t>
  </si>
  <si>
    <t>N_2300031256</t>
  </si>
  <si>
    <t>1.2.2.1.50</t>
  </si>
  <si>
    <t>1.4.34</t>
  </si>
  <si>
    <t>1.4.35</t>
  </si>
  <si>
    <t>1.4.36</t>
  </si>
  <si>
    <t>1.4.37</t>
  </si>
  <si>
    <t xml:space="preserve">Строительств 2КЛ-0,4 кВ от ТП-284 L=0,145км , Колтушское шоссе, д.20, г.Всеволожск (ГБУЗ ЛО «ВКМБ 20/Д-100 от 10.08.20.)     </t>
  </si>
  <si>
    <t>L_2100003245</t>
  </si>
  <si>
    <t>1.4.38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</si>
  <si>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</si>
  <si>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</si>
  <si>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>1.4.39</t>
  </si>
  <si>
    <t>СЗ С/268 от 04.04.23  Мероприятия по технологическому присоединению (Аллахвердиев А.А. 21/Д-409 от 02.08.21 г.) Ввод планируется в 2024г/ Титул аннулирован в связи с расторжением договора ТП, затраты перенесены на договор ОД-22/Д-712 от 23.11.2022 ( ВД до 15кВт Саморуков)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</si>
  <si>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</si>
  <si>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</si>
  <si>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СЗ № С/1051 от 23.11.2023 Мероприятия по технологическому присоединению  (ИП Карнаухов ОД-23/Д-450 от 20.09.23 г.)</t>
  </si>
  <si>
    <t>СЗ № С/1053 от 23.11.2023 Мероприятия по технологическому присоединению  (ИП Сукиасян Р.М., Грещук М.Н. ОД-23/Д-548 от 09.11.23 г.)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</si>
  <si>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</si>
  <si>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</si>
  <si>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Строительство КТП-П-630/10/0,4 кВ взамен ТП-38, с силовым трансформатором 400 кВА, ул. Озерная, г.п. Токсово</t>
  </si>
  <si>
    <t>М_2200002593</t>
  </si>
  <si>
    <t xml:space="preserve">СЗ С/72 от 24.01.2022 </t>
  </si>
  <si>
    <t>Строительство КТП-П-630/10/0,4 кВ взамен ТП-30, с силовым трансформатором 400 кВА, СНТ «Надежда», п. Рахья</t>
  </si>
  <si>
    <t>O_2400002594</t>
  </si>
  <si>
    <t>С/З С/42 от 24.01.2024</t>
  </si>
  <si>
    <t>1.4.40</t>
  </si>
  <si>
    <t>1.4.41</t>
  </si>
  <si>
    <t>1.4.42</t>
  </si>
  <si>
    <t>1.4.43</t>
  </si>
  <si>
    <t>Выполнение обязательств по договору на технологическое присоединение с заявителем (Договор №ОД-19/Д-466 от 02.12.2019г.)// В 2020г. выполнены только ПИР. СМР перенесен ввиду отсутсвия строительсва со стороны Заявителя.  Заключено доп.соглашение на перенос сроков выполнения мероприятий на 2023г. Планируется заключение доп. соглашений на  2024-2025гг //Заключен договор подряда на 59 900 000,00, №ОКС-11/2023 от 07.07.2023, Титул выполнен в полном объеме в  2024г</t>
  </si>
  <si>
    <t>Выполнение обязательств по договору на технологическое присоединение с заявителем (Договор №ОД-17/Д-599 от 03.02.2017г.)// Строительство перенесено ввиду отутсвия работ со стороны Заявителя. В феврале 2023 г выполнена корректировка проекта, СМР в процессе - срок реализации 2024г.// Проект находится на согласовании в Комитете по ТЭК /Титул выполнен в полном объеме в 2024г</t>
  </si>
  <si>
    <t xml:space="preserve">СЗ С/1118-1 от 28.11.2022 Выполнение обязательств по договору на технологическое присоединение с заявителем (Договор №ОД-22/Д-565 от 15.08.2022г.)/ Проект находится на согласовании в Комитете по ТЭК. 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</si>
  <si>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</t>
  </si>
  <si>
    <t xml:space="preserve">В связи с отсутствием тарифных источников, строительство титула перенесено на 2021г. Завершение финансирования планируется в 2023г. /Заключен договор подряда на СМР, мероприятия выполнены частично, требуется разрешение вышестоящей сетевой организации на заход В РТП-633, длительное получение разрешения. </t>
  </si>
  <si>
    <t>В связи с отсутствием тарифных источников, строительство титула перенесено на 2022г.  (АТОот 31.08.2021г.) ПИР выполнен в 2022г, СМР планируется в 2023г, титул выполнен в полном объеме в 2024г</t>
  </si>
  <si>
    <t>В связи с отсутствием тарифных источников, строительство титула перенесено на 2022г.(АТО от 31.08.2021г.) ПИР выполнен в 2022г, СМР планируется в 2023г, окончание строительства запранировано на 2024г. /титул выполнен в полном объеме в 2024г.</t>
  </si>
  <si>
    <t>В связи с отсутствием тарифных источников, строительство титула перенесено на 2022г.ПИР выполнен в 2022г, Проведена закупочная процедура, СМР планируется в 2024г (АОТС от 29.01.24)/ титул выполнен в полном объеме в 2024г</t>
  </si>
  <si>
    <t>В 2020г. выполнены только ПИР. СМР не выполняется ввиду отсутсвия оборотных средств, Заключен договор с подрядчиком на СМР, работы подрядчиком не выполнены в срок,  ведется претензионная работа с подрядчиком,титул выполнен в полном объеме в 2024г</t>
  </si>
  <si>
    <t xml:space="preserve"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температур. </t>
  </si>
  <si>
    <t>В связи с отсутствием тарифных источников, СМР титула перенесено на 2023г. ПИР выполнен в полном объеме,  СМР не выполнен по причине невозможности отключить потребителей (частные дома) в условиях низких температур. титул выполнен в полном объеме в 2024г</t>
  </si>
  <si>
    <t>В связи с отсутствием тарифных источников , строительство титула перенесено на 2023г. в связи с актуализацией заключенных договоров ТП. Подготовка конкурсной документации, СМР планируется в 2024г (АОТС от 19.04.24) титул выполнен в полном объеме в 2024г</t>
  </si>
  <si>
    <t>СЗ  С/611 от 18.07.2023   Мероприятия по технологическому присоединению (Мурадян Р.М. 22/Д-102 от 30.03.22 г.) титул выполнен в полном объеме в 2024г</t>
  </si>
  <si>
    <t>Заключен договор с подрядчиком в 2023 г.  СМР не выполнен по причине невозможности отключить потребителей (частные дома) в условиях низких температур. /Титул выполнен в полном объеме в 2024г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</si>
  <si>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выполнен в полном объеме в 2024г</t>
  </si>
  <si>
    <t>В связи с уточнением договоров ТП титул перенесен, ПИРы планируются в 2024г, СМР в 2025г /Титул выполнен в полном объеме в 2024г</t>
  </si>
  <si>
    <t>СЗ № С/838 от 02.10.2023 Мероприятия по технологическому присоединению (Кулешов Д.А. 21/З-163 от 09.04.2021г.)   взамен J_1900000243 /Титул выполнен в полном объеме в 2024г</t>
  </si>
  <si>
    <t>СЗ № С/1147 от 28.12.2023 Мероприятия по технологическому присоединению (Агеенко Н.И. 22/Д-660 от 13.10.2022г.) /Титул выполнен в полном объеме в 2024г</t>
  </si>
  <si>
    <t xml:space="preserve"> Мероприятия по технологическому присоединению (Ивашнева О.Н.  22/Д-411 от 17.06.2022г.) /Титул выполнен в полном объеме в 2024г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</si>
  <si>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07.02.23)/Увеличение стоимости в связи с уточнением объемов работ (включены работы титула J_2100001127) /Титул выполнен в полном объеме в 2024г</t>
  </si>
  <si>
    <t>В связи с жалобами абонентов на качество напряжения объект внесен в инв.программу/устранение замечаний подрядчиком по ПИР,  СМР перенесены на 2020г// Конкурс состоялся в количестве 2-х раз (согласно регламента) нет заявок. Способ реализации определяется руководством.// Работы не выполняются ввиду отсутсвия оборотных средств, перенесены на 2023г. (АОТС 15.02.23) Титул начат в 2023 г, осуществляется процедура приемки в 2024г, невозможность полного выполнения в 2023  по причине невозможности отключить потребителей (частные дома) в условиях низких температур.  /Титул выполнен в полном объеме в 2024г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</si>
  <si>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/Титул выполнен в полном объеме в 2024г</t>
  </si>
  <si>
    <t>СЗ № С/974 от 19.12.2024 Мероприятия по технологическому присоединению  (Тетерина Е.А. № ОД-24/Д-451 от 26.10.2024 г.) /Титул выполнен в полном объеме в 2024г</t>
  </si>
  <si>
    <t>СЗ №С/975-1 от 19.12.24 Мероприятия по технологическому присоединению ( ООО Газпрпомнефть-Центр ОД-№ 24/Д-068 от 13.05.2024 г.) /Титул выполнен в полном объеме в 2024г</t>
  </si>
  <si>
    <t>СЗ № С/916-1 от 04.12.2024 Мероприятия по технологическому присоединению (Пашоликова Л.С., Воронкова Н.С. № ОД-22/Д-248 от 19.05.2022 г.) /Титул выполнен в полном объеме в 2024г</t>
  </si>
  <si>
    <t xml:space="preserve"> СЗ №С/956 от 30.10.2023</t>
  </si>
  <si>
    <t xml:space="preserve"> СЗ №1/121 от 18.02.2021 Мероприятия по технологическому присоединению  (Филиппова И.В. 21/Д-300 от 01.07.21 г.) /Титул выполнен в полном объеме в 2024г</t>
  </si>
  <si>
    <t>СЗ № С/558 от 06.08.2024 Мероприятия по технологическому присоединению (Шадрин Е.Л. № 23/Д-401 от 28.08.2023г.) /Титул выполнен в полном объеме в 2024г</t>
  </si>
  <si>
    <t>СЗ С/569 от 05.07.2023 Мероприятия по технологическому присоединению (Елисеева К.И. 22/Д-414 от 29.06.22г.) /Титул выполнен в полном объеме в 2024г</t>
  </si>
  <si>
    <t>СЗ № С/322 от 19.04.2024г  /Титул выполнен в полном объеме в 2024г</t>
  </si>
  <si>
    <t>СЗ № С/469 от 03.07.2024 Мероприятия по технологическому присоединению (Мощенских О.В. № ОД-№23/Д-252 от 08.06.2023г.) /Титул выполнен в полном объеме в 2024г</t>
  </si>
  <si>
    <t>СЗ № С/470 от 03.07.2024 Мероприятия по технологическому присоединению (Гора Ю.О. № ОД-№23/Д-627 от 12.01.2024г.) /Титул выполнен в полном объеме в 2024г</t>
  </si>
  <si>
    <t>СЗ № С/469 от 03.07.2024 Мероприятия по технологическому присоединению (ООО ГП Спецоборона № ОД-№23/Д-254 от 09.06.2023г.) /Титул выполнен в полном объеме в 2024г</t>
  </si>
  <si>
    <t>СЗ № С/383от 30.05.2024 Мероприятия по технологическому присоединению (Вахрушева Л.Е. 21/Д-593 от 08.11.2021г) /Титул выполнен в полном объеме в 2024г</t>
  </si>
  <si>
    <t>Титул перенесен в ИПР 2025-2029гг.  в связи с уточнением количества заключенных договоров тех. присоединения и перераспределения нагрузки в существующих сетях (АОТС от 07.02.24) /титул выполнен в полном объеме в 2024г.</t>
  </si>
  <si>
    <t>Мероприятия по технологическому присоединению (ОД-19/Д-706 от 17.08.20)/Заключен договор на ПИР /невыполнение со стороны подрядчика,  увеличение стоимости связано с изменением технических решений,перенесены работы в 2023г.  /Титул выполнен в полном объеме в 2024г</t>
  </si>
  <si>
    <t>Мероприятия по технологическому присоединению (Ксенофонтова Н.И.  №ОД-19/Д-585 от 24.12.2019г) /Титул выполнен в полном объеме в 2024г</t>
  </si>
  <si>
    <t>СЗ №С/320 от 15.06.21 Мероприятия по технологическому присоединению (ГБУЗ ЛО «ВКМБ 20/Д-100 от 10.08.20.)   /Титул выполнен в полном объеме в 2024г</t>
  </si>
  <si>
    <t>СЗ №С/320 от 15.06.21 Мероприятия по технологическому присоединению (Мустафаев И.Ф. 20/Д-575 от 08.12.20) /Титул выполнен в полном объеме в 2024г</t>
  </si>
  <si>
    <t>СЗ С/967 от 31.10.23  Мероприятия по технологическому присоединению (Уваров А.Н. 22Д-706 от 11.11.2022) /Титул выполнен в полном объеме в 2024г</t>
  </si>
  <si>
    <t>СЗ С/221 от 21.03.23  Мероприятия по технологическому присоединению (ИП Сукиасян Т.М., ИП Оганисян Г.Г., ИП Лыкова К.А.  22/Д-551 от  10.08.22 г.) /Титул выполнен в полном объеме в 2024г</t>
  </si>
  <si>
    <t>СЗ №С/975 от 19.12.24 Мероприятия по технологическому присоединению ( ООО Газпрпомнефть-Центр ОД-№ 24/Д-068 от 13.05.2024 г.) /Титул выполнен в полном объеме в 2024г</t>
  </si>
  <si>
    <t>СЗ С/546 от 28.06.23  Мероприятия по технологическому присоединению (ООО "Татнефть-АЗС-Северо-Запад" 22/Д-559 от 06.09.22) продолжить работы по титулу планируется в 2025г /Титул выполнен в полном объеме в 2024г</t>
  </si>
  <si>
    <t>С/З №С/489 от 10.07.24 Мероприятия по технологическому присоединению (ООО "СИН" 24/Д-113 от 06.05.24) /Титул выполнен в полном объеме в 2024г</t>
  </si>
  <si>
    <t>С/З №С/556 от 06.08.24 Мероприятия по технологическому присоединению (ООО "Тайм" 23/Д-570 от 24.11.23) /Титул выполнен в полном объеме в 2024г</t>
  </si>
  <si>
    <t>С/З №С/671 от 25.09.24 Мероприятия по технологическому присоединению (ИП Мухин А.В. ОД-№24/Д-028 от 09.02.2024 г.) /Титул выполнен в полном объеме в 2024г</t>
  </si>
  <si>
    <t>СЗ № С/693 от 02.10.2024 Мероприятия по технологическому присоединению  (Лобанова Н.Д. № 23/Д-586 от 11.12.2023г.) /Титул выполнен в полном объеме в 2024г</t>
  </si>
  <si>
    <t>С/З №С/692от 02.10.24 мероприятия по технологическому присоединению (ООО "Мираж", ООО "Альтаир", ООО "Рент-Тех-Плюс"  ОД-№ 24/Д-102 от 11.04.2024 г.) /Титул выполнен в полном объеме в 2024г</t>
  </si>
  <si>
    <t>С/З №С/691 от 02.10.24 Мероприятия по технологическому присоединению (ИП Михеева ОД-№23/Д-568 от 24.11.2023 г.) /Титул выполнен в полном объеме в 2024г</t>
  </si>
  <si>
    <t>СЗ № С/104 от 09.02.24 (ИП Смольников И.А. 24/Д-004 от 25.01.24 г.) /Титул выполнен в полном объеме в 2024г</t>
  </si>
  <si>
    <t>СЗ № С/854 от 07.09.2022 /Мероприятия по технологическому присоединению/ СМКУ "ЦОФМУ" 22/Д-057 от 11.03.2022г /Титул выполнен в полном объеме в 2024г</t>
  </si>
  <si>
    <t>СЗ С/749 от 05.09.2023 Мероприятия по технологическому присоединению (МОУ СОШ «Свердловский ЦО» 21/Д-622 от 29.11.21 г.)  /титул выполнен в полном объеме в 2024г.</t>
  </si>
  <si>
    <t>СЗ № С/854 от 04.10.2023 Мероприятия по технологическому присоединению (МОБУ «СОШ № 6» ОД-21/Д-046 от 05.02.21 г.)   /титул выполнен в полном объеме в 2024г.</t>
  </si>
  <si>
    <t>СЗ С/397 от 15.05.2023 Выполнение обязательств по договору на технологическое присоединение с заявителем  (Договор №ОД-23/Д-010 от 10.02.2023г.) 1 этап выполнен в полном объеме в 2023г.Титул выполнен в полном объеме в  2024г</t>
  </si>
  <si>
    <r>
      <t xml:space="preserve">Реконструкция ВЛ-0,4 кВ фид. 5 от ТП-150, L= 100 м., пер. Армянский,г. Всеволожск  (ООО «ТРД» 20/Д-512 от 25.11.20)            </t>
    </r>
    <r>
      <rPr>
        <sz val="8"/>
        <rFont val="Times New Roman"/>
        <family val="1"/>
        <charset val="204"/>
      </rPr>
      <t xml:space="preserve"> </t>
    </r>
  </si>
  <si>
    <t xml:space="preserve">«Строительств  КЛ-0,4 кВ от РУ-0,4 кВ ТП-245, L= 250,  Привокзальная площадь, д. 2., п. Токсово ( ИП Матвеев  20/Д-319 от 17.08.20)»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</si>
</sst>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name val="Times New Roman , serif ;mso-fa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88">
    <xf numFmtId="0" fontId="0" fillId="0" borderId="0" xfId="0"/>
    <xf numFmtId="2" fontId="1" fillId="0" borderId="13" xfId="3" applyNumberFormat="1" applyFont="1" applyFill="1" applyBorder="1" applyAlignment="1">
      <alignment horizontal="center" vertical="center"/>
    </xf>
    <xf numFmtId="2" fontId="1" fillId="0" borderId="13" xfId="0" applyNumberFormat="1" applyFont="1" applyFill="1" applyBorder="1" applyAlignment="1">
      <alignment horizontal="center" vertical="center"/>
    </xf>
    <xf numFmtId="4" fontId="1" fillId="0" borderId="13" xfId="3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13" xfId="2" applyNumberFormat="1" applyFont="1" applyFill="1" applyBorder="1" applyAlignment="1">
      <alignment horizontal="center" vertical="center"/>
    </xf>
    <xf numFmtId="2" fontId="1" fillId="0" borderId="13" xfId="4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/>
    </xf>
    <xf numFmtId="2" fontId="1" fillId="0" borderId="1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top"/>
    </xf>
    <xf numFmtId="0" fontId="1" fillId="0" borderId="1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vertical="top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 wrapText="1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left"/>
    </xf>
    <xf numFmtId="2" fontId="1" fillId="0" borderId="12" xfId="0" applyNumberFormat="1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3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3" xfId="2" applyNumberFormat="1" applyFont="1" applyFill="1" applyBorder="1" applyAlignment="1">
      <alignment horizontal="center" vertical="center" wrapText="1"/>
    </xf>
    <xf numFmtId="49" fontId="1" fillId="0" borderId="13" xfId="2" applyNumberFormat="1" applyFont="1" applyFill="1" applyBorder="1" applyAlignment="1">
      <alignment horizontal="left" vertical="center" wrapText="1"/>
    </xf>
    <xf numFmtId="49" fontId="1" fillId="0" borderId="13" xfId="1" applyNumberFormat="1" applyFont="1" applyFill="1" applyBorder="1" applyAlignment="1">
      <alignment horizontal="center" vertical="center"/>
    </xf>
    <xf numFmtId="0" fontId="1" fillId="0" borderId="13" xfId="5" applyNumberFormat="1" applyFont="1" applyFill="1" applyBorder="1" applyAlignment="1" applyProtection="1">
      <alignment horizontal="center" vertical="center" wrapText="1"/>
      <protection locked="0"/>
    </xf>
    <xf numFmtId="49" fontId="1" fillId="0" borderId="12" xfId="2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13" xfId="1" applyNumberFormat="1" applyFont="1" applyFill="1" applyBorder="1" applyAlignment="1">
      <alignment horizontal="center" vertical="center" wrapText="1"/>
    </xf>
    <xf numFmtId="0" fontId="1" fillId="0" borderId="13" xfId="1" applyNumberFormat="1" applyFont="1" applyFill="1" applyBorder="1" applyAlignment="1">
      <alignment horizontal="center" vertical="center"/>
    </xf>
    <xf numFmtId="0" fontId="1" fillId="0" borderId="13" xfId="2" applyFont="1" applyFill="1" applyBorder="1" applyAlignment="1">
      <alignment horizontal="center" vertical="center" wrapText="1"/>
    </xf>
    <xf numFmtId="0" fontId="1" fillId="0" borderId="13" xfId="2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49" fontId="1" fillId="0" borderId="4" xfId="2" applyNumberFormat="1" applyFont="1" applyFill="1" applyBorder="1" applyAlignment="1">
      <alignment horizontal="center" vertical="center"/>
    </xf>
    <xf numFmtId="49" fontId="4" fillId="0" borderId="13" xfId="1" applyNumberFormat="1" applyFont="1" applyFill="1" applyBorder="1" applyAlignment="1">
      <alignment horizontal="center" vertical="center"/>
    </xf>
    <xf numFmtId="49" fontId="4" fillId="0" borderId="13" xfId="1" applyNumberFormat="1" applyFont="1" applyFill="1" applyBorder="1" applyAlignment="1">
      <alignment horizontal="center" vertical="center" wrapText="1"/>
    </xf>
    <xf numFmtId="0" fontId="4" fillId="0" borderId="13" xfId="1" applyNumberFormat="1" applyFont="1" applyFill="1" applyBorder="1" applyAlignment="1">
      <alignment horizontal="center" vertical="center"/>
    </xf>
    <xf numFmtId="2" fontId="5" fillId="0" borderId="1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2" fontId="1" fillId="0" borderId="13" xfId="2" applyNumberFormat="1" applyFont="1" applyFill="1" applyBorder="1" applyAlignment="1">
      <alignment horizontal="center" vertical="center" wrapText="1"/>
    </xf>
    <xf numFmtId="1" fontId="1" fillId="0" borderId="13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" fontId="1" fillId="0" borderId="13" xfId="0" applyNumberFormat="1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>
      <alignment horizontal="center" vertical="center" wrapText="1"/>
    </xf>
    <xf numFmtId="1" fontId="8" fillId="0" borderId="1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1" fillId="0" borderId="12" xfId="2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 wrapText="1"/>
    </xf>
    <xf numFmtId="2" fontId="1" fillId="0" borderId="13" xfId="1" applyNumberFormat="1" applyFont="1" applyFill="1" applyBorder="1" applyAlignment="1">
      <alignment horizontal="center" vertical="center"/>
    </xf>
    <xf numFmtId="2" fontId="1" fillId="0" borderId="13" xfId="1" applyNumberFormat="1" applyFont="1" applyFill="1" applyBorder="1" applyAlignment="1">
      <alignment horizontal="center" vertical="center" wrapText="1"/>
    </xf>
    <xf numFmtId="49" fontId="9" fillId="0" borderId="13" xfId="2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/>
    </xf>
    <xf numFmtId="2" fontId="10" fillId="0" borderId="13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/>
    </xf>
    <xf numFmtId="49" fontId="1" fillId="0" borderId="12" xfId="2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11 2" xfId="3"/>
    <cellStyle name="Обычный 17" xfId="5"/>
    <cellStyle name="Обычный 3 2" xfId="4"/>
    <cellStyle name="Обычный 7" xfId="1"/>
    <cellStyle name="Обычный 7 13" xfId="2"/>
  </cellStyles>
  <dxfs count="0"/>
  <tableStyles count="0" defaultTableStyle="TableStyleMedium2" defaultPivotStyle="PivotStyleLight16"/>
  <colors>
    <mruColors>
      <color rgb="FFFF99FF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58"/>
  <sheetViews>
    <sheetView tabSelected="1" zoomScale="68" zoomScaleNormal="68" workbookViewId="0">
      <selection activeCell="A2" sqref="A2"/>
    </sheetView>
  </sheetViews>
  <sheetFormatPr defaultColWidth="9.140625" defaultRowHeight="15.75"/>
  <cols>
    <col min="1" max="1" width="10.5703125" style="4" customWidth="1"/>
    <col min="2" max="2" width="52.42578125" style="4" customWidth="1"/>
    <col min="3" max="3" width="18.42578125" style="4" customWidth="1"/>
    <col min="4" max="4" width="13.5703125" style="4" customWidth="1"/>
    <col min="5" max="5" width="13.85546875" style="4" customWidth="1"/>
    <col min="6" max="6" width="9.42578125" style="4" customWidth="1"/>
    <col min="7" max="7" width="10" style="4" customWidth="1"/>
    <col min="8" max="8" width="8.85546875" style="4" customWidth="1"/>
    <col min="9" max="9" width="9" style="4" customWidth="1"/>
    <col min="10" max="12" width="7.5703125" style="4" customWidth="1"/>
    <col min="13" max="13" width="9" style="4" customWidth="1"/>
    <col min="14" max="14" width="9.28515625" style="4" customWidth="1"/>
    <col min="15" max="15" width="7.5703125" style="4" customWidth="1"/>
    <col min="16" max="16" width="9" style="4" customWidth="1"/>
    <col min="17" max="17" width="9.42578125" style="4" customWidth="1"/>
    <col min="18" max="18" width="6.140625" style="4" customWidth="1"/>
    <col min="19" max="19" width="10" style="4" customWidth="1"/>
    <col min="20" max="20" width="8.85546875" style="4" customWidth="1"/>
    <col min="21" max="21" width="9.85546875" style="4" bestFit="1" customWidth="1"/>
    <col min="22" max="22" width="60.85546875" style="15" customWidth="1"/>
    <col min="23" max="23" width="22" style="4" hidden="1" customWidth="1"/>
    <col min="24" max="247" width="9.140625" style="4"/>
    <col min="248" max="248" width="7.140625" style="4" customWidth="1"/>
    <col min="249" max="249" width="22.85546875" style="4" customWidth="1"/>
    <col min="250" max="250" width="12.42578125" style="4" customWidth="1"/>
    <col min="251" max="252" width="13.85546875" style="4" customWidth="1"/>
    <col min="253" max="266" width="7.5703125" style="4" customWidth="1"/>
    <col min="267" max="267" width="8.85546875" style="4" customWidth="1"/>
    <col min="268" max="268" width="5.5703125" style="4" customWidth="1"/>
    <col min="269" max="269" width="9" style="4" customWidth="1"/>
    <col min="270" max="503" width="9.140625" style="4"/>
    <col min="504" max="504" width="7.140625" style="4" customWidth="1"/>
    <col min="505" max="505" width="22.85546875" style="4" customWidth="1"/>
    <col min="506" max="506" width="12.42578125" style="4" customWidth="1"/>
    <col min="507" max="508" width="13.85546875" style="4" customWidth="1"/>
    <col min="509" max="522" width="7.5703125" style="4" customWidth="1"/>
    <col min="523" max="523" width="8.85546875" style="4" customWidth="1"/>
    <col min="524" max="524" width="5.5703125" style="4" customWidth="1"/>
    <col min="525" max="525" width="9" style="4" customWidth="1"/>
    <col min="526" max="759" width="9.140625" style="4"/>
    <col min="760" max="760" width="7.140625" style="4" customWidth="1"/>
    <col min="761" max="761" width="22.85546875" style="4" customWidth="1"/>
    <col min="762" max="762" width="12.42578125" style="4" customWidth="1"/>
    <col min="763" max="764" width="13.85546875" style="4" customWidth="1"/>
    <col min="765" max="778" width="7.5703125" style="4" customWidth="1"/>
    <col min="779" max="779" width="8.85546875" style="4" customWidth="1"/>
    <col min="780" max="780" width="5.5703125" style="4" customWidth="1"/>
    <col min="781" max="781" width="9" style="4" customWidth="1"/>
    <col min="782" max="1015" width="9.140625" style="4"/>
    <col min="1016" max="1016" width="7.140625" style="4" customWidth="1"/>
    <col min="1017" max="1017" width="22.85546875" style="4" customWidth="1"/>
    <col min="1018" max="1018" width="12.42578125" style="4" customWidth="1"/>
    <col min="1019" max="1020" width="13.85546875" style="4" customWidth="1"/>
    <col min="1021" max="1034" width="7.5703125" style="4" customWidth="1"/>
    <col min="1035" max="1035" width="8.85546875" style="4" customWidth="1"/>
    <col min="1036" max="1036" width="5.5703125" style="4" customWidth="1"/>
    <col min="1037" max="1037" width="9" style="4" customWidth="1"/>
    <col min="1038" max="1271" width="9.140625" style="4"/>
    <col min="1272" max="1272" width="7.140625" style="4" customWidth="1"/>
    <col min="1273" max="1273" width="22.85546875" style="4" customWidth="1"/>
    <col min="1274" max="1274" width="12.42578125" style="4" customWidth="1"/>
    <col min="1275" max="1276" width="13.85546875" style="4" customWidth="1"/>
    <col min="1277" max="1290" width="7.5703125" style="4" customWidth="1"/>
    <col min="1291" max="1291" width="8.85546875" style="4" customWidth="1"/>
    <col min="1292" max="1292" width="5.5703125" style="4" customWidth="1"/>
    <col min="1293" max="1293" width="9" style="4" customWidth="1"/>
    <col min="1294" max="1527" width="9.140625" style="4"/>
    <col min="1528" max="1528" width="7.140625" style="4" customWidth="1"/>
    <col min="1529" max="1529" width="22.85546875" style="4" customWidth="1"/>
    <col min="1530" max="1530" width="12.42578125" style="4" customWidth="1"/>
    <col min="1531" max="1532" width="13.85546875" style="4" customWidth="1"/>
    <col min="1533" max="1546" width="7.5703125" style="4" customWidth="1"/>
    <col min="1547" max="1547" width="8.85546875" style="4" customWidth="1"/>
    <col min="1548" max="1548" width="5.5703125" style="4" customWidth="1"/>
    <col min="1549" max="1549" width="9" style="4" customWidth="1"/>
    <col min="1550" max="1783" width="9.140625" style="4"/>
    <col min="1784" max="1784" width="7.140625" style="4" customWidth="1"/>
    <col min="1785" max="1785" width="22.85546875" style="4" customWidth="1"/>
    <col min="1786" max="1786" width="12.42578125" style="4" customWidth="1"/>
    <col min="1787" max="1788" width="13.85546875" style="4" customWidth="1"/>
    <col min="1789" max="1802" width="7.5703125" style="4" customWidth="1"/>
    <col min="1803" max="1803" width="8.85546875" style="4" customWidth="1"/>
    <col min="1804" max="1804" width="5.5703125" style="4" customWidth="1"/>
    <col min="1805" max="1805" width="9" style="4" customWidth="1"/>
    <col min="1806" max="2039" width="9.140625" style="4"/>
    <col min="2040" max="2040" width="7.140625" style="4" customWidth="1"/>
    <col min="2041" max="2041" width="22.85546875" style="4" customWidth="1"/>
    <col min="2042" max="2042" width="12.42578125" style="4" customWidth="1"/>
    <col min="2043" max="2044" width="13.85546875" style="4" customWidth="1"/>
    <col min="2045" max="2058" width="7.5703125" style="4" customWidth="1"/>
    <col min="2059" max="2059" width="8.85546875" style="4" customWidth="1"/>
    <col min="2060" max="2060" width="5.5703125" style="4" customWidth="1"/>
    <col min="2061" max="2061" width="9" style="4" customWidth="1"/>
    <col min="2062" max="2295" width="9.140625" style="4"/>
    <col min="2296" max="2296" width="7.140625" style="4" customWidth="1"/>
    <col min="2297" max="2297" width="22.85546875" style="4" customWidth="1"/>
    <col min="2298" max="2298" width="12.42578125" style="4" customWidth="1"/>
    <col min="2299" max="2300" width="13.85546875" style="4" customWidth="1"/>
    <col min="2301" max="2314" width="7.5703125" style="4" customWidth="1"/>
    <col min="2315" max="2315" width="8.85546875" style="4" customWidth="1"/>
    <col min="2316" max="2316" width="5.5703125" style="4" customWidth="1"/>
    <col min="2317" max="2317" width="9" style="4" customWidth="1"/>
    <col min="2318" max="2551" width="9.140625" style="4"/>
    <col min="2552" max="2552" width="7.140625" style="4" customWidth="1"/>
    <col min="2553" max="2553" width="22.85546875" style="4" customWidth="1"/>
    <col min="2554" max="2554" width="12.42578125" style="4" customWidth="1"/>
    <col min="2555" max="2556" width="13.85546875" style="4" customWidth="1"/>
    <col min="2557" max="2570" width="7.5703125" style="4" customWidth="1"/>
    <col min="2571" max="2571" width="8.85546875" style="4" customWidth="1"/>
    <col min="2572" max="2572" width="5.5703125" style="4" customWidth="1"/>
    <col min="2573" max="2573" width="9" style="4" customWidth="1"/>
    <col min="2574" max="2807" width="9.140625" style="4"/>
    <col min="2808" max="2808" width="7.140625" style="4" customWidth="1"/>
    <col min="2809" max="2809" width="22.85546875" style="4" customWidth="1"/>
    <col min="2810" max="2810" width="12.42578125" style="4" customWidth="1"/>
    <col min="2811" max="2812" width="13.85546875" style="4" customWidth="1"/>
    <col min="2813" max="2826" width="7.5703125" style="4" customWidth="1"/>
    <col min="2827" max="2827" width="8.85546875" style="4" customWidth="1"/>
    <col min="2828" max="2828" width="5.5703125" style="4" customWidth="1"/>
    <col min="2829" max="2829" width="9" style="4" customWidth="1"/>
    <col min="2830" max="3063" width="9.140625" style="4"/>
    <col min="3064" max="3064" width="7.140625" style="4" customWidth="1"/>
    <col min="3065" max="3065" width="22.85546875" style="4" customWidth="1"/>
    <col min="3066" max="3066" width="12.42578125" style="4" customWidth="1"/>
    <col min="3067" max="3068" width="13.85546875" style="4" customWidth="1"/>
    <col min="3069" max="3082" width="7.5703125" style="4" customWidth="1"/>
    <col min="3083" max="3083" width="8.85546875" style="4" customWidth="1"/>
    <col min="3084" max="3084" width="5.5703125" style="4" customWidth="1"/>
    <col min="3085" max="3085" width="9" style="4" customWidth="1"/>
    <col min="3086" max="3319" width="9.140625" style="4"/>
    <col min="3320" max="3320" width="7.140625" style="4" customWidth="1"/>
    <col min="3321" max="3321" width="22.85546875" style="4" customWidth="1"/>
    <col min="3322" max="3322" width="12.42578125" style="4" customWidth="1"/>
    <col min="3323" max="3324" width="13.85546875" style="4" customWidth="1"/>
    <col min="3325" max="3338" width="7.5703125" style="4" customWidth="1"/>
    <col min="3339" max="3339" width="8.85546875" style="4" customWidth="1"/>
    <col min="3340" max="3340" width="5.5703125" style="4" customWidth="1"/>
    <col min="3341" max="3341" width="9" style="4" customWidth="1"/>
    <col min="3342" max="3575" width="9.140625" style="4"/>
    <col min="3576" max="3576" width="7.140625" style="4" customWidth="1"/>
    <col min="3577" max="3577" width="22.85546875" style="4" customWidth="1"/>
    <col min="3578" max="3578" width="12.42578125" style="4" customWidth="1"/>
    <col min="3579" max="3580" width="13.85546875" style="4" customWidth="1"/>
    <col min="3581" max="3594" width="7.5703125" style="4" customWidth="1"/>
    <col min="3595" max="3595" width="8.85546875" style="4" customWidth="1"/>
    <col min="3596" max="3596" width="5.5703125" style="4" customWidth="1"/>
    <col min="3597" max="3597" width="9" style="4" customWidth="1"/>
    <col min="3598" max="3831" width="9.140625" style="4"/>
    <col min="3832" max="3832" width="7.140625" style="4" customWidth="1"/>
    <col min="3833" max="3833" width="22.85546875" style="4" customWidth="1"/>
    <col min="3834" max="3834" width="12.42578125" style="4" customWidth="1"/>
    <col min="3835" max="3836" width="13.85546875" style="4" customWidth="1"/>
    <col min="3837" max="3850" width="7.5703125" style="4" customWidth="1"/>
    <col min="3851" max="3851" width="8.85546875" style="4" customWidth="1"/>
    <col min="3852" max="3852" width="5.5703125" style="4" customWidth="1"/>
    <col min="3853" max="3853" width="9" style="4" customWidth="1"/>
    <col min="3854" max="4087" width="9.140625" style="4"/>
    <col min="4088" max="4088" width="7.140625" style="4" customWidth="1"/>
    <col min="4089" max="4089" width="22.85546875" style="4" customWidth="1"/>
    <col min="4090" max="4090" width="12.42578125" style="4" customWidth="1"/>
    <col min="4091" max="4092" width="13.85546875" style="4" customWidth="1"/>
    <col min="4093" max="4106" width="7.5703125" style="4" customWidth="1"/>
    <col min="4107" max="4107" width="8.85546875" style="4" customWidth="1"/>
    <col min="4108" max="4108" width="5.5703125" style="4" customWidth="1"/>
    <col min="4109" max="4109" width="9" style="4" customWidth="1"/>
    <col min="4110" max="4343" width="9.140625" style="4"/>
    <col min="4344" max="4344" width="7.140625" style="4" customWidth="1"/>
    <col min="4345" max="4345" width="22.85546875" style="4" customWidth="1"/>
    <col min="4346" max="4346" width="12.42578125" style="4" customWidth="1"/>
    <col min="4347" max="4348" width="13.85546875" style="4" customWidth="1"/>
    <col min="4349" max="4362" width="7.5703125" style="4" customWidth="1"/>
    <col min="4363" max="4363" width="8.85546875" style="4" customWidth="1"/>
    <col min="4364" max="4364" width="5.5703125" style="4" customWidth="1"/>
    <col min="4365" max="4365" width="9" style="4" customWidth="1"/>
    <col min="4366" max="4599" width="9.140625" style="4"/>
    <col min="4600" max="4600" width="7.140625" style="4" customWidth="1"/>
    <col min="4601" max="4601" width="22.85546875" style="4" customWidth="1"/>
    <col min="4602" max="4602" width="12.42578125" style="4" customWidth="1"/>
    <col min="4603" max="4604" width="13.85546875" style="4" customWidth="1"/>
    <col min="4605" max="4618" width="7.5703125" style="4" customWidth="1"/>
    <col min="4619" max="4619" width="8.85546875" style="4" customWidth="1"/>
    <col min="4620" max="4620" width="5.5703125" style="4" customWidth="1"/>
    <col min="4621" max="4621" width="9" style="4" customWidth="1"/>
    <col min="4622" max="4855" width="9.140625" style="4"/>
    <col min="4856" max="4856" width="7.140625" style="4" customWidth="1"/>
    <col min="4857" max="4857" width="22.85546875" style="4" customWidth="1"/>
    <col min="4858" max="4858" width="12.42578125" style="4" customWidth="1"/>
    <col min="4859" max="4860" width="13.85546875" style="4" customWidth="1"/>
    <col min="4861" max="4874" width="7.5703125" style="4" customWidth="1"/>
    <col min="4875" max="4875" width="8.85546875" style="4" customWidth="1"/>
    <col min="4876" max="4876" width="5.5703125" style="4" customWidth="1"/>
    <col min="4877" max="4877" width="9" style="4" customWidth="1"/>
    <col min="4878" max="5111" width="9.140625" style="4"/>
    <col min="5112" max="5112" width="7.140625" style="4" customWidth="1"/>
    <col min="5113" max="5113" width="22.85546875" style="4" customWidth="1"/>
    <col min="5114" max="5114" width="12.42578125" style="4" customWidth="1"/>
    <col min="5115" max="5116" width="13.85546875" style="4" customWidth="1"/>
    <col min="5117" max="5130" width="7.5703125" style="4" customWidth="1"/>
    <col min="5131" max="5131" width="8.85546875" style="4" customWidth="1"/>
    <col min="5132" max="5132" width="5.5703125" style="4" customWidth="1"/>
    <col min="5133" max="5133" width="9" style="4" customWidth="1"/>
    <col min="5134" max="5367" width="9.140625" style="4"/>
    <col min="5368" max="5368" width="7.140625" style="4" customWidth="1"/>
    <col min="5369" max="5369" width="22.85546875" style="4" customWidth="1"/>
    <col min="5370" max="5370" width="12.42578125" style="4" customWidth="1"/>
    <col min="5371" max="5372" width="13.85546875" style="4" customWidth="1"/>
    <col min="5373" max="5386" width="7.5703125" style="4" customWidth="1"/>
    <col min="5387" max="5387" width="8.85546875" style="4" customWidth="1"/>
    <col min="5388" max="5388" width="5.5703125" style="4" customWidth="1"/>
    <col min="5389" max="5389" width="9" style="4" customWidth="1"/>
    <col min="5390" max="5623" width="9.140625" style="4"/>
    <col min="5624" max="5624" width="7.140625" style="4" customWidth="1"/>
    <col min="5625" max="5625" width="22.85546875" style="4" customWidth="1"/>
    <col min="5626" max="5626" width="12.42578125" style="4" customWidth="1"/>
    <col min="5627" max="5628" width="13.85546875" style="4" customWidth="1"/>
    <col min="5629" max="5642" width="7.5703125" style="4" customWidth="1"/>
    <col min="5643" max="5643" width="8.85546875" style="4" customWidth="1"/>
    <col min="5644" max="5644" width="5.5703125" style="4" customWidth="1"/>
    <col min="5645" max="5645" width="9" style="4" customWidth="1"/>
    <col min="5646" max="5879" width="9.140625" style="4"/>
    <col min="5880" max="5880" width="7.140625" style="4" customWidth="1"/>
    <col min="5881" max="5881" width="22.85546875" style="4" customWidth="1"/>
    <col min="5882" max="5882" width="12.42578125" style="4" customWidth="1"/>
    <col min="5883" max="5884" width="13.85546875" style="4" customWidth="1"/>
    <col min="5885" max="5898" width="7.5703125" style="4" customWidth="1"/>
    <col min="5899" max="5899" width="8.85546875" style="4" customWidth="1"/>
    <col min="5900" max="5900" width="5.5703125" style="4" customWidth="1"/>
    <col min="5901" max="5901" width="9" style="4" customWidth="1"/>
    <col min="5902" max="6135" width="9.140625" style="4"/>
    <col min="6136" max="6136" width="7.140625" style="4" customWidth="1"/>
    <col min="6137" max="6137" width="22.85546875" style="4" customWidth="1"/>
    <col min="6138" max="6138" width="12.42578125" style="4" customWidth="1"/>
    <col min="6139" max="6140" width="13.85546875" style="4" customWidth="1"/>
    <col min="6141" max="6154" width="7.5703125" style="4" customWidth="1"/>
    <col min="6155" max="6155" width="8.85546875" style="4" customWidth="1"/>
    <col min="6156" max="6156" width="5.5703125" style="4" customWidth="1"/>
    <col min="6157" max="6157" width="9" style="4" customWidth="1"/>
    <col min="6158" max="6391" width="9.140625" style="4"/>
    <col min="6392" max="6392" width="7.140625" style="4" customWidth="1"/>
    <col min="6393" max="6393" width="22.85546875" style="4" customWidth="1"/>
    <col min="6394" max="6394" width="12.42578125" style="4" customWidth="1"/>
    <col min="6395" max="6396" width="13.85546875" style="4" customWidth="1"/>
    <col min="6397" max="6410" width="7.5703125" style="4" customWidth="1"/>
    <col min="6411" max="6411" width="8.85546875" style="4" customWidth="1"/>
    <col min="6412" max="6412" width="5.5703125" style="4" customWidth="1"/>
    <col min="6413" max="6413" width="9" style="4" customWidth="1"/>
    <col min="6414" max="6647" width="9.140625" style="4"/>
    <col min="6648" max="6648" width="7.140625" style="4" customWidth="1"/>
    <col min="6649" max="6649" width="22.85546875" style="4" customWidth="1"/>
    <col min="6650" max="6650" width="12.42578125" style="4" customWidth="1"/>
    <col min="6651" max="6652" width="13.85546875" style="4" customWidth="1"/>
    <col min="6653" max="6666" width="7.5703125" style="4" customWidth="1"/>
    <col min="6667" max="6667" width="8.85546875" style="4" customWidth="1"/>
    <col min="6668" max="6668" width="5.5703125" style="4" customWidth="1"/>
    <col min="6669" max="6669" width="9" style="4" customWidth="1"/>
    <col min="6670" max="6903" width="9.140625" style="4"/>
    <col min="6904" max="6904" width="7.140625" style="4" customWidth="1"/>
    <col min="6905" max="6905" width="22.85546875" style="4" customWidth="1"/>
    <col min="6906" max="6906" width="12.42578125" style="4" customWidth="1"/>
    <col min="6907" max="6908" width="13.85546875" style="4" customWidth="1"/>
    <col min="6909" max="6922" width="7.5703125" style="4" customWidth="1"/>
    <col min="6923" max="6923" width="8.85546875" style="4" customWidth="1"/>
    <col min="6924" max="6924" width="5.5703125" style="4" customWidth="1"/>
    <col min="6925" max="6925" width="9" style="4" customWidth="1"/>
    <col min="6926" max="7159" width="9.140625" style="4"/>
    <col min="7160" max="7160" width="7.140625" style="4" customWidth="1"/>
    <col min="7161" max="7161" width="22.85546875" style="4" customWidth="1"/>
    <col min="7162" max="7162" width="12.42578125" style="4" customWidth="1"/>
    <col min="7163" max="7164" width="13.85546875" style="4" customWidth="1"/>
    <col min="7165" max="7178" width="7.5703125" style="4" customWidth="1"/>
    <col min="7179" max="7179" width="8.85546875" style="4" customWidth="1"/>
    <col min="7180" max="7180" width="5.5703125" style="4" customWidth="1"/>
    <col min="7181" max="7181" width="9" style="4" customWidth="1"/>
    <col min="7182" max="7415" width="9.140625" style="4"/>
    <col min="7416" max="7416" width="7.140625" style="4" customWidth="1"/>
    <col min="7417" max="7417" width="22.85546875" style="4" customWidth="1"/>
    <col min="7418" max="7418" width="12.42578125" style="4" customWidth="1"/>
    <col min="7419" max="7420" width="13.85546875" style="4" customWidth="1"/>
    <col min="7421" max="7434" width="7.5703125" style="4" customWidth="1"/>
    <col min="7435" max="7435" width="8.85546875" style="4" customWidth="1"/>
    <col min="7436" max="7436" width="5.5703125" style="4" customWidth="1"/>
    <col min="7437" max="7437" width="9" style="4" customWidth="1"/>
    <col min="7438" max="7671" width="9.140625" style="4"/>
    <col min="7672" max="7672" width="7.140625" style="4" customWidth="1"/>
    <col min="7673" max="7673" width="22.85546875" style="4" customWidth="1"/>
    <col min="7674" max="7674" width="12.42578125" style="4" customWidth="1"/>
    <col min="7675" max="7676" width="13.85546875" style="4" customWidth="1"/>
    <col min="7677" max="7690" width="7.5703125" style="4" customWidth="1"/>
    <col min="7691" max="7691" width="8.85546875" style="4" customWidth="1"/>
    <col min="7692" max="7692" width="5.5703125" style="4" customWidth="1"/>
    <col min="7693" max="7693" width="9" style="4" customWidth="1"/>
    <col min="7694" max="7927" width="9.140625" style="4"/>
    <col min="7928" max="7928" width="7.140625" style="4" customWidth="1"/>
    <col min="7929" max="7929" width="22.85546875" style="4" customWidth="1"/>
    <col min="7930" max="7930" width="12.42578125" style="4" customWidth="1"/>
    <col min="7931" max="7932" width="13.85546875" style="4" customWidth="1"/>
    <col min="7933" max="7946" width="7.5703125" style="4" customWidth="1"/>
    <col min="7947" max="7947" width="8.85546875" style="4" customWidth="1"/>
    <col min="7948" max="7948" width="5.5703125" style="4" customWidth="1"/>
    <col min="7949" max="7949" width="9" style="4" customWidth="1"/>
    <col min="7950" max="8183" width="9.140625" style="4"/>
    <col min="8184" max="8184" width="7.140625" style="4" customWidth="1"/>
    <col min="8185" max="8185" width="22.85546875" style="4" customWidth="1"/>
    <col min="8186" max="8186" width="12.42578125" style="4" customWidth="1"/>
    <col min="8187" max="8188" width="13.85546875" style="4" customWidth="1"/>
    <col min="8189" max="8202" width="7.5703125" style="4" customWidth="1"/>
    <col min="8203" max="8203" width="8.85546875" style="4" customWidth="1"/>
    <col min="8204" max="8204" width="5.5703125" style="4" customWidth="1"/>
    <col min="8205" max="8205" width="9" style="4" customWidth="1"/>
    <col min="8206" max="8439" width="9.140625" style="4"/>
    <col min="8440" max="8440" width="7.140625" style="4" customWidth="1"/>
    <col min="8441" max="8441" width="22.85546875" style="4" customWidth="1"/>
    <col min="8442" max="8442" width="12.42578125" style="4" customWidth="1"/>
    <col min="8443" max="8444" width="13.85546875" style="4" customWidth="1"/>
    <col min="8445" max="8458" width="7.5703125" style="4" customWidth="1"/>
    <col min="8459" max="8459" width="8.85546875" style="4" customWidth="1"/>
    <col min="8460" max="8460" width="5.5703125" style="4" customWidth="1"/>
    <col min="8461" max="8461" width="9" style="4" customWidth="1"/>
    <col min="8462" max="8695" width="9.140625" style="4"/>
    <col min="8696" max="8696" width="7.140625" style="4" customWidth="1"/>
    <col min="8697" max="8697" width="22.85546875" style="4" customWidth="1"/>
    <col min="8698" max="8698" width="12.42578125" style="4" customWidth="1"/>
    <col min="8699" max="8700" width="13.85546875" style="4" customWidth="1"/>
    <col min="8701" max="8714" width="7.5703125" style="4" customWidth="1"/>
    <col min="8715" max="8715" width="8.85546875" style="4" customWidth="1"/>
    <col min="8716" max="8716" width="5.5703125" style="4" customWidth="1"/>
    <col min="8717" max="8717" width="9" style="4" customWidth="1"/>
    <col min="8718" max="8951" width="9.140625" style="4"/>
    <col min="8952" max="8952" width="7.140625" style="4" customWidth="1"/>
    <col min="8953" max="8953" width="22.85546875" style="4" customWidth="1"/>
    <col min="8954" max="8954" width="12.42578125" style="4" customWidth="1"/>
    <col min="8955" max="8956" width="13.85546875" style="4" customWidth="1"/>
    <col min="8957" max="8970" width="7.5703125" style="4" customWidth="1"/>
    <col min="8971" max="8971" width="8.85546875" style="4" customWidth="1"/>
    <col min="8972" max="8972" width="5.5703125" style="4" customWidth="1"/>
    <col min="8973" max="8973" width="9" style="4" customWidth="1"/>
    <col min="8974" max="9207" width="9.140625" style="4"/>
    <col min="9208" max="9208" width="7.140625" style="4" customWidth="1"/>
    <col min="9209" max="9209" width="22.85546875" style="4" customWidth="1"/>
    <col min="9210" max="9210" width="12.42578125" style="4" customWidth="1"/>
    <col min="9211" max="9212" width="13.85546875" style="4" customWidth="1"/>
    <col min="9213" max="9226" width="7.5703125" style="4" customWidth="1"/>
    <col min="9227" max="9227" width="8.85546875" style="4" customWidth="1"/>
    <col min="9228" max="9228" width="5.5703125" style="4" customWidth="1"/>
    <col min="9229" max="9229" width="9" style="4" customWidth="1"/>
    <col min="9230" max="9463" width="9.140625" style="4"/>
    <col min="9464" max="9464" width="7.140625" style="4" customWidth="1"/>
    <col min="9465" max="9465" width="22.85546875" style="4" customWidth="1"/>
    <col min="9466" max="9466" width="12.42578125" style="4" customWidth="1"/>
    <col min="9467" max="9468" width="13.85546875" style="4" customWidth="1"/>
    <col min="9469" max="9482" width="7.5703125" style="4" customWidth="1"/>
    <col min="9483" max="9483" width="8.85546875" style="4" customWidth="1"/>
    <col min="9484" max="9484" width="5.5703125" style="4" customWidth="1"/>
    <col min="9485" max="9485" width="9" style="4" customWidth="1"/>
    <col min="9486" max="9719" width="9.140625" style="4"/>
    <col min="9720" max="9720" width="7.140625" style="4" customWidth="1"/>
    <col min="9721" max="9721" width="22.85546875" style="4" customWidth="1"/>
    <col min="9722" max="9722" width="12.42578125" style="4" customWidth="1"/>
    <col min="9723" max="9724" width="13.85546875" style="4" customWidth="1"/>
    <col min="9725" max="9738" width="7.5703125" style="4" customWidth="1"/>
    <col min="9739" max="9739" width="8.85546875" style="4" customWidth="1"/>
    <col min="9740" max="9740" width="5.5703125" style="4" customWidth="1"/>
    <col min="9741" max="9741" width="9" style="4" customWidth="1"/>
    <col min="9742" max="9975" width="9.140625" style="4"/>
    <col min="9976" max="9976" width="7.140625" style="4" customWidth="1"/>
    <col min="9977" max="9977" width="22.85546875" style="4" customWidth="1"/>
    <col min="9978" max="9978" width="12.42578125" style="4" customWidth="1"/>
    <col min="9979" max="9980" width="13.85546875" style="4" customWidth="1"/>
    <col min="9981" max="9994" width="7.5703125" style="4" customWidth="1"/>
    <col min="9995" max="9995" width="8.85546875" style="4" customWidth="1"/>
    <col min="9996" max="9996" width="5.5703125" style="4" customWidth="1"/>
    <col min="9997" max="9997" width="9" style="4" customWidth="1"/>
    <col min="9998" max="10231" width="9.140625" style="4"/>
    <col min="10232" max="10232" width="7.140625" style="4" customWidth="1"/>
    <col min="10233" max="10233" width="22.85546875" style="4" customWidth="1"/>
    <col min="10234" max="10234" width="12.42578125" style="4" customWidth="1"/>
    <col min="10235" max="10236" width="13.85546875" style="4" customWidth="1"/>
    <col min="10237" max="10250" width="7.5703125" style="4" customWidth="1"/>
    <col min="10251" max="10251" width="8.85546875" style="4" customWidth="1"/>
    <col min="10252" max="10252" width="5.5703125" style="4" customWidth="1"/>
    <col min="10253" max="10253" width="9" style="4" customWidth="1"/>
    <col min="10254" max="10487" width="9.140625" style="4"/>
    <col min="10488" max="10488" width="7.140625" style="4" customWidth="1"/>
    <col min="10489" max="10489" width="22.85546875" style="4" customWidth="1"/>
    <col min="10490" max="10490" width="12.42578125" style="4" customWidth="1"/>
    <col min="10491" max="10492" width="13.85546875" style="4" customWidth="1"/>
    <col min="10493" max="10506" width="7.5703125" style="4" customWidth="1"/>
    <col min="10507" max="10507" width="8.85546875" style="4" customWidth="1"/>
    <col min="10508" max="10508" width="5.5703125" style="4" customWidth="1"/>
    <col min="10509" max="10509" width="9" style="4" customWidth="1"/>
    <col min="10510" max="10743" width="9.140625" style="4"/>
    <col min="10744" max="10744" width="7.140625" style="4" customWidth="1"/>
    <col min="10745" max="10745" width="22.85546875" style="4" customWidth="1"/>
    <col min="10746" max="10746" width="12.42578125" style="4" customWidth="1"/>
    <col min="10747" max="10748" width="13.85546875" style="4" customWidth="1"/>
    <col min="10749" max="10762" width="7.5703125" style="4" customWidth="1"/>
    <col min="10763" max="10763" width="8.85546875" style="4" customWidth="1"/>
    <col min="10764" max="10764" width="5.5703125" style="4" customWidth="1"/>
    <col min="10765" max="10765" width="9" style="4" customWidth="1"/>
    <col min="10766" max="10999" width="9.140625" style="4"/>
    <col min="11000" max="11000" width="7.140625" style="4" customWidth="1"/>
    <col min="11001" max="11001" width="22.85546875" style="4" customWidth="1"/>
    <col min="11002" max="11002" width="12.42578125" style="4" customWidth="1"/>
    <col min="11003" max="11004" width="13.85546875" style="4" customWidth="1"/>
    <col min="11005" max="11018" width="7.5703125" style="4" customWidth="1"/>
    <col min="11019" max="11019" width="8.85546875" style="4" customWidth="1"/>
    <col min="11020" max="11020" width="5.5703125" style="4" customWidth="1"/>
    <col min="11021" max="11021" width="9" style="4" customWidth="1"/>
    <col min="11022" max="11255" width="9.140625" style="4"/>
    <col min="11256" max="11256" width="7.140625" style="4" customWidth="1"/>
    <col min="11257" max="11257" width="22.85546875" style="4" customWidth="1"/>
    <col min="11258" max="11258" width="12.42578125" style="4" customWidth="1"/>
    <col min="11259" max="11260" width="13.85546875" style="4" customWidth="1"/>
    <col min="11261" max="11274" width="7.5703125" style="4" customWidth="1"/>
    <col min="11275" max="11275" width="8.85546875" style="4" customWidth="1"/>
    <col min="11276" max="11276" width="5.5703125" style="4" customWidth="1"/>
    <col min="11277" max="11277" width="9" style="4" customWidth="1"/>
    <col min="11278" max="11511" width="9.140625" style="4"/>
    <col min="11512" max="11512" width="7.140625" style="4" customWidth="1"/>
    <col min="11513" max="11513" width="22.85546875" style="4" customWidth="1"/>
    <col min="11514" max="11514" width="12.42578125" style="4" customWidth="1"/>
    <col min="11515" max="11516" width="13.85546875" style="4" customWidth="1"/>
    <col min="11517" max="11530" width="7.5703125" style="4" customWidth="1"/>
    <col min="11531" max="11531" width="8.85546875" style="4" customWidth="1"/>
    <col min="11532" max="11532" width="5.5703125" style="4" customWidth="1"/>
    <col min="11533" max="11533" width="9" style="4" customWidth="1"/>
    <col min="11534" max="11767" width="9.140625" style="4"/>
    <col min="11768" max="11768" width="7.140625" style="4" customWidth="1"/>
    <col min="11769" max="11769" width="22.85546875" style="4" customWidth="1"/>
    <col min="11770" max="11770" width="12.42578125" style="4" customWidth="1"/>
    <col min="11771" max="11772" width="13.85546875" style="4" customWidth="1"/>
    <col min="11773" max="11786" width="7.5703125" style="4" customWidth="1"/>
    <col min="11787" max="11787" width="8.85546875" style="4" customWidth="1"/>
    <col min="11788" max="11788" width="5.5703125" style="4" customWidth="1"/>
    <col min="11789" max="11789" width="9" style="4" customWidth="1"/>
    <col min="11790" max="12023" width="9.140625" style="4"/>
    <col min="12024" max="12024" width="7.140625" style="4" customWidth="1"/>
    <col min="12025" max="12025" width="22.85546875" style="4" customWidth="1"/>
    <col min="12026" max="12026" width="12.42578125" style="4" customWidth="1"/>
    <col min="12027" max="12028" width="13.85546875" style="4" customWidth="1"/>
    <col min="12029" max="12042" width="7.5703125" style="4" customWidth="1"/>
    <col min="12043" max="12043" width="8.85546875" style="4" customWidth="1"/>
    <col min="12044" max="12044" width="5.5703125" style="4" customWidth="1"/>
    <col min="12045" max="12045" width="9" style="4" customWidth="1"/>
    <col min="12046" max="12279" width="9.140625" style="4"/>
    <col min="12280" max="12280" width="7.140625" style="4" customWidth="1"/>
    <col min="12281" max="12281" width="22.85546875" style="4" customWidth="1"/>
    <col min="12282" max="12282" width="12.42578125" style="4" customWidth="1"/>
    <col min="12283" max="12284" width="13.85546875" style="4" customWidth="1"/>
    <col min="12285" max="12298" width="7.5703125" style="4" customWidth="1"/>
    <col min="12299" max="12299" width="8.85546875" style="4" customWidth="1"/>
    <col min="12300" max="12300" width="5.5703125" style="4" customWidth="1"/>
    <col min="12301" max="12301" width="9" style="4" customWidth="1"/>
    <col min="12302" max="12535" width="9.140625" style="4"/>
    <col min="12536" max="12536" width="7.140625" style="4" customWidth="1"/>
    <col min="12537" max="12537" width="22.85546875" style="4" customWidth="1"/>
    <col min="12538" max="12538" width="12.42578125" style="4" customWidth="1"/>
    <col min="12539" max="12540" width="13.85546875" style="4" customWidth="1"/>
    <col min="12541" max="12554" width="7.5703125" style="4" customWidth="1"/>
    <col min="12555" max="12555" width="8.85546875" style="4" customWidth="1"/>
    <col min="12556" max="12556" width="5.5703125" style="4" customWidth="1"/>
    <col min="12557" max="12557" width="9" style="4" customWidth="1"/>
    <col min="12558" max="12791" width="9.140625" style="4"/>
    <col min="12792" max="12792" width="7.140625" style="4" customWidth="1"/>
    <col min="12793" max="12793" width="22.85546875" style="4" customWidth="1"/>
    <col min="12794" max="12794" width="12.42578125" style="4" customWidth="1"/>
    <col min="12795" max="12796" width="13.85546875" style="4" customWidth="1"/>
    <col min="12797" max="12810" width="7.5703125" style="4" customWidth="1"/>
    <col min="12811" max="12811" width="8.85546875" style="4" customWidth="1"/>
    <col min="12812" max="12812" width="5.5703125" style="4" customWidth="1"/>
    <col min="12813" max="12813" width="9" style="4" customWidth="1"/>
    <col min="12814" max="13047" width="9.140625" style="4"/>
    <col min="13048" max="13048" width="7.140625" style="4" customWidth="1"/>
    <col min="13049" max="13049" width="22.85546875" style="4" customWidth="1"/>
    <col min="13050" max="13050" width="12.42578125" style="4" customWidth="1"/>
    <col min="13051" max="13052" width="13.85546875" style="4" customWidth="1"/>
    <col min="13053" max="13066" width="7.5703125" style="4" customWidth="1"/>
    <col min="13067" max="13067" width="8.85546875" style="4" customWidth="1"/>
    <col min="13068" max="13068" width="5.5703125" style="4" customWidth="1"/>
    <col min="13069" max="13069" width="9" style="4" customWidth="1"/>
    <col min="13070" max="13303" width="9.140625" style="4"/>
    <col min="13304" max="13304" width="7.140625" style="4" customWidth="1"/>
    <col min="13305" max="13305" width="22.85546875" style="4" customWidth="1"/>
    <col min="13306" max="13306" width="12.42578125" style="4" customWidth="1"/>
    <col min="13307" max="13308" width="13.85546875" style="4" customWidth="1"/>
    <col min="13309" max="13322" width="7.5703125" style="4" customWidth="1"/>
    <col min="13323" max="13323" width="8.85546875" style="4" customWidth="1"/>
    <col min="13324" max="13324" width="5.5703125" style="4" customWidth="1"/>
    <col min="13325" max="13325" width="9" style="4" customWidth="1"/>
    <col min="13326" max="13559" width="9.140625" style="4"/>
    <col min="13560" max="13560" width="7.140625" style="4" customWidth="1"/>
    <col min="13561" max="13561" width="22.85546875" style="4" customWidth="1"/>
    <col min="13562" max="13562" width="12.42578125" style="4" customWidth="1"/>
    <col min="13563" max="13564" width="13.85546875" style="4" customWidth="1"/>
    <col min="13565" max="13578" width="7.5703125" style="4" customWidth="1"/>
    <col min="13579" max="13579" width="8.85546875" style="4" customWidth="1"/>
    <col min="13580" max="13580" width="5.5703125" style="4" customWidth="1"/>
    <col min="13581" max="13581" width="9" style="4" customWidth="1"/>
    <col min="13582" max="13815" width="9.140625" style="4"/>
    <col min="13816" max="13816" width="7.140625" style="4" customWidth="1"/>
    <col min="13817" max="13817" width="22.85546875" style="4" customWidth="1"/>
    <col min="13818" max="13818" width="12.42578125" style="4" customWidth="1"/>
    <col min="13819" max="13820" width="13.85546875" style="4" customWidth="1"/>
    <col min="13821" max="13834" width="7.5703125" style="4" customWidth="1"/>
    <col min="13835" max="13835" width="8.85546875" style="4" customWidth="1"/>
    <col min="13836" max="13836" width="5.5703125" style="4" customWidth="1"/>
    <col min="13837" max="13837" width="9" style="4" customWidth="1"/>
    <col min="13838" max="14071" width="9.140625" style="4"/>
    <col min="14072" max="14072" width="7.140625" style="4" customWidth="1"/>
    <col min="14073" max="14073" width="22.85546875" style="4" customWidth="1"/>
    <col min="14074" max="14074" width="12.42578125" style="4" customWidth="1"/>
    <col min="14075" max="14076" width="13.85546875" style="4" customWidth="1"/>
    <col min="14077" max="14090" width="7.5703125" style="4" customWidth="1"/>
    <col min="14091" max="14091" width="8.85546875" style="4" customWidth="1"/>
    <col min="14092" max="14092" width="5.5703125" style="4" customWidth="1"/>
    <col min="14093" max="14093" width="9" style="4" customWidth="1"/>
    <col min="14094" max="14327" width="9.140625" style="4"/>
    <col min="14328" max="14328" width="7.140625" style="4" customWidth="1"/>
    <col min="14329" max="14329" width="22.85546875" style="4" customWidth="1"/>
    <col min="14330" max="14330" width="12.42578125" style="4" customWidth="1"/>
    <col min="14331" max="14332" width="13.85546875" style="4" customWidth="1"/>
    <col min="14333" max="14346" width="7.5703125" style="4" customWidth="1"/>
    <col min="14347" max="14347" width="8.85546875" style="4" customWidth="1"/>
    <col min="14348" max="14348" width="5.5703125" style="4" customWidth="1"/>
    <col min="14349" max="14349" width="9" style="4" customWidth="1"/>
    <col min="14350" max="14583" width="9.140625" style="4"/>
    <col min="14584" max="14584" width="7.140625" style="4" customWidth="1"/>
    <col min="14585" max="14585" width="22.85546875" style="4" customWidth="1"/>
    <col min="14586" max="14586" width="12.42578125" style="4" customWidth="1"/>
    <col min="14587" max="14588" width="13.85546875" style="4" customWidth="1"/>
    <col min="14589" max="14602" width="7.5703125" style="4" customWidth="1"/>
    <col min="14603" max="14603" width="8.85546875" style="4" customWidth="1"/>
    <col min="14604" max="14604" width="5.5703125" style="4" customWidth="1"/>
    <col min="14605" max="14605" width="9" style="4" customWidth="1"/>
    <col min="14606" max="14839" width="9.140625" style="4"/>
    <col min="14840" max="14840" width="7.140625" style="4" customWidth="1"/>
    <col min="14841" max="14841" width="22.85546875" style="4" customWidth="1"/>
    <col min="14842" max="14842" width="12.42578125" style="4" customWidth="1"/>
    <col min="14843" max="14844" width="13.85546875" style="4" customWidth="1"/>
    <col min="14845" max="14858" width="7.5703125" style="4" customWidth="1"/>
    <col min="14859" max="14859" width="8.85546875" style="4" customWidth="1"/>
    <col min="14860" max="14860" width="5.5703125" style="4" customWidth="1"/>
    <col min="14861" max="14861" width="9" style="4" customWidth="1"/>
    <col min="14862" max="15095" width="9.140625" style="4"/>
    <col min="15096" max="15096" width="7.140625" style="4" customWidth="1"/>
    <col min="15097" max="15097" width="22.85546875" style="4" customWidth="1"/>
    <col min="15098" max="15098" width="12.42578125" style="4" customWidth="1"/>
    <col min="15099" max="15100" width="13.85546875" style="4" customWidth="1"/>
    <col min="15101" max="15114" width="7.5703125" style="4" customWidth="1"/>
    <col min="15115" max="15115" width="8.85546875" style="4" customWidth="1"/>
    <col min="15116" max="15116" width="5.5703125" style="4" customWidth="1"/>
    <col min="15117" max="15117" width="9" style="4" customWidth="1"/>
    <col min="15118" max="15351" width="9.140625" style="4"/>
    <col min="15352" max="15352" width="7.140625" style="4" customWidth="1"/>
    <col min="15353" max="15353" width="22.85546875" style="4" customWidth="1"/>
    <col min="15354" max="15354" width="12.42578125" style="4" customWidth="1"/>
    <col min="15355" max="15356" width="13.85546875" style="4" customWidth="1"/>
    <col min="15357" max="15370" width="7.5703125" style="4" customWidth="1"/>
    <col min="15371" max="15371" width="8.85546875" style="4" customWidth="1"/>
    <col min="15372" max="15372" width="5.5703125" style="4" customWidth="1"/>
    <col min="15373" max="15373" width="9" style="4" customWidth="1"/>
    <col min="15374" max="15607" width="9.140625" style="4"/>
    <col min="15608" max="15608" width="7.140625" style="4" customWidth="1"/>
    <col min="15609" max="15609" width="22.85546875" style="4" customWidth="1"/>
    <col min="15610" max="15610" width="12.42578125" style="4" customWidth="1"/>
    <col min="15611" max="15612" width="13.85546875" style="4" customWidth="1"/>
    <col min="15613" max="15626" width="7.5703125" style="4" customWidth="1"/>
    <col min="15627" max="15627" width="8.85546875" style="4" customWidth="1"/>
    <col min="15628" max="15628" width="5.5703125" style="4" customWidth="1"/>
    <col min="15629" max="15629" width="9" style="4" customWidth="1"/>
    <col min="15630" max="15863" width="9.140625" style="4"/>
    <col min="15864" max="15864" width="7.140625" style="4" customWidth="1"/>
    <col min="15865" max="15865" width="22.85546875" style="4" customWidth="1"/>
    <col min="15866" max="15866" width="12.42578125" style="4" customWidth="1"/>
    <col min="15867" max="15868" width="13.85546875" style="4" customWidth="1"/>
    <col min="15869" max="15882" width="7.5703125" style="4" customWidth="1"/>
    <col min="15883" max="15883" width="8.85546875" style="4" customWidth="1"/>
    <col min="15884" max="15884" width="5.5703125" style="4" customWidth="1"/>
    <col min="15885" max="15885" width="9" style="4" customWidth="1"/>
    <col min="15886" max="16119" width="9.140625" style="4"/>
    <col min="16120" max="16120" width="7.140625" style="4" customWidth="1"/>
    <col min="16121" max="16121" width="22.85546875" style="4" customWidth="1"/>
    <col min="16122" max="16122" width="12.42578125" style="4" customWidth="1"/>
    <col min="16123" max="16124" width="13.85546875" style="4" customWidth="1"/>
    <col min="16125" max="16138" width="7.5703125" style="4" customWidth="1"/>
    <col min="16139" max="16139" width="8.85546875" style="4" customWidth="1"/>
    <col min="16140" max="16140" width="5.5703125" style="4" customWidth="1"/>
    <col min="16141" max="16141" width="9" style="4" customWidth="1"/>
    <col min="16142" max="16384" width="9.140625" style="4"/>
  </cols>
  <sheetData>
    <row r="1" spans="1:22">
      <c r="V1" s="12" t="s">
        <v>0</v>
      </c>
    </row>
    <row r="2" spans="1:22">
      <c r="A2" s="4" t="s">
        <v>1</v>
      </c>
      <c r="S2" s="76" t="s">
        <v>2</v>
      </c>
      <c r="T2" s="76"/>
      <c r="U2" s="76"/>
      <c r="V2" s="76"/>
    </row>
    <row r="3" spans="1:22">
      <c r="A3" s="77" t="s">
        <v>3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</row>
    <row r="4" spans="1:22">
      <c r="F4" s="13" t="s">
        <v>4</v>
      </c>
      <c r="G4" s="14">
        <v>12</v>
      </c>
      <c r="H4" s="77" t="s">
        <v>286</v>
      </c>
      <c r="I4" s="77"/>
      <c r="J4" s="14">
        <v>2024</v>
      </c>
      <c r="K4" s="4" t="s">
        <v>5</v>
      </c>
    </row>
    <row r="6" spans="1:22">
      <c r="F6" s="13" t="s">
        <v>6</v>
      </c>
      <c r="G6" s="16" t="s">
        <v>7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7"/>
    </row>
    <row r="7" spans="1:22">
      <c r="G7" s="78" t="s">
        <v>8</v>
      </c>
      <c r="H7" s="78"/>
      <c r="I7" s="78"/>
      <c r="J7" s="78"/>
      <c r="K7" s="78"/>
      <c r="L7" s="78"/>
      <c r="M7" s="78"/>
      <c r="N7" s="78"/>
      <c r="O7" s="78"/>
      <c r="P7" s="78"/>
      <c r="Q7" s="18"/>
    </row>
    <row r="9" spans="1:22">
      <c r="I9" s="13" t="s">
        <v>9</v>
      </c>
      <c r="J9" s="14">
        <v>2024</v>
      </c>
      <c r="K9" s="4" t="s">
        <v>10</v>
      </c>
    </row>
    <row r="11" spans="1:22">
      <c r="G11" s="13" t="s">
        <v>11</v>
      </c>
      <c r="H11" s="79" t="s">
        <v>462</v>
      </c>
      <c r="I11" s="79"/>
      <c r="J11" s="79"/>
      <c r="K11" s="79"/>
      <c r="L11" s="79"/>
      <c r="M11" s="79"/>
      <c r="N11" s="79"/>
      <c r="O11" s="79"/>
      <c r="P11" s="79"/>
      <c r="Q11" s="79"/>
      <c r="R11" s="19"/>
      <c r="S11" s="19"/>
    </row>
    <row r="12" spans="1:22">
      <c r="H12" s="20" t="s">
        <v>12</v>
      </c>
      <c r="I12" s="20"/>
      <c r="J12" s="20"/>
      <c r="K12" s="20"/>
      <c r="L12" s="20"/>
      <c r="M12" s="20"/>
      <c r="N12" s="20"/>
      <c r="O12" s="20"/>
      <c r="P12" s="20"/>
      <c r="Q12" s="20"/>
    </row>
    <row r="13" spans="1:22" s="36" customFormat="1">
      <c r="V13" s="37"/>
    </row>
    <row r="14" spans="1:22" ht="34.5" customHeight="1">
      <c r="A14" s="72" t="s">
        <v>13</v>
      </c>
      <c r="B14" s="72" t="s">
        <v>14</v>
      </c>
      <c r="C14" s="72" t="s">
        <v>15</v>
      </c>
      <c r="D14" s="72" t="s">
        <v>16</v>
      </c>
      <c r="E14" s="72" t="s">
        <v>17</v>
      </c>
      <c r="F14" s="85" t="s">
        <v>18</v>
      </c>
      <c r="G14" s="86"/>
      <c r="H14" s="85" t="s">
        <v>19</v>
      </c>
      <c r="I14" s="87"/>
      <c r="J14" s="87"/>
      <c r="K14" s="87"/>
      <c r="L14" s="87"/>
      <c r="M14" s="87"/>
      <c r="N14" s="87"/>
      <c r="O14" s="87"/>
      <c r="P14" s="87"/>
      <c r="Q14" s="86"/>
      <c r="R14" s="85" t="s">
        <v>20</v>
      </c>
      <c r="S14" s="86"/>
      <c r="T14" s="80" t="s">
        <v>21</v>
      </c>
      <c r="U14" s="81"/>
      <c r="V14" s="72" t="s">
        <v>22</v>
      </c>
    </row>
    <row r="15" spans="1:22">
      <c r="A15" s="73"/>
      <c r="B15" s="73"/>
      <c r="C15" s="73"/>
      <c r="D15" s="73"/>
      <c r="E15" s="73"/>
      <c r="F15" s="83" t="s">
        <v>23</v>
      </c>
      <c r="G15" s="83" t="s">
        <v>24</v>
      </c>
      <c r="H15" s="85" t="s">
        <v>25</v>
      </c>
      <c r="I15" s="86"/>
      <c r="J15" s="85" t="s">
        <v>26</v>
      </c>
      <c r="K15" s="86"/>
      <c r="L15" s="85" t="s">
        <v>27</v>
      </c>
      <c r="M15" s="86"/>
      <c r="N15" s="85" t="s">
        <v>28</v>
      </c>
      <c r="O15" s="86"/>
      <c r="P15" s="85" t="s">
        <v>29</v>
      </c>
      <c r="Q15" s="86"/>
      <c r="R15" s="83" t="s">
        <v>23</v>
      </c>
      <c r="S15" s="83" t="s">
        <v>24</v>
      </c>
      <c r="T15" s="75"/>
      <c r="U15" s="82"/>
      <c r="V15" s="73"/>
    </row>
    <row r="16" spans="1:22" ht="63">
      <c r="A16" s="74"/>
      <c r="B16" s="74"/>
      <c r="C16" s="74"/>
      <c r="D16" s="74"/>
      <c r="E16" s="75"/>
      <c r="F16" s="84"/>
      <c r="G16" s="84"/>
      <c r="H16" s="7" t="s">
        <v>30</v>
      </c>
      <c r="I16" s="7" t="s">
        <v>31</v>
      </c>
      <c r="J16" s="7" t="s">
        <v>30</v>
      </c>
      <c r="K16" s="7" t="s">
        <v>31</v>
      </c>
      <c r="L16" s="7" t="s">
        <v>30</v>
      </c>
      <c r="M16" s="7" t="s">
        <v>31</v>
      </c>
      <c r="N16" s="7" t="s">
        <v>30</v>
      </c>
      <c r="O16" s="7" t="s">
        <v>31</v>
      </c>
      <c r="P16" s="7" t="s">
        <v>30</v>
      </c>
      <c r="Q16" s="7" t="s">
        <v>31</v>
      </c>
      <c r="R16" s="84"/>
      <c r="S16" s="84"/>
      <c r="T16" s="21" t="s">
        <v>32</v>
      </c>
      <c r="U16" s="21" t="s">
        <v>33</v>
      </c>
      <c r="V16" s="74"/>
    </row>
    <row r="17" spans="1:23" ht="16.5" thickBot="1">
      <c r="A17" s="22">
        <v>1</v>
      </c>
      <c r="B17" s="22">
        <v>2</v>
      </c>
      <c r="C17" s="22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4">
        <v>22</v>
      </c>
    </row>
    <row r="18" spans="1:23" ht="16.5" thickBot="1">
      <c r="A18" s="33">
        <v>0</v>
      </c>
      <c r="B18" s="38" t="s">
        <v>34</v>
      </c>
      <c r="C18" s="39">
        <v>0</v>
      </c>
      <c r="D18" s="25">
        <f>D21+D32+D100+D145</f>
        <v>946.54248499999983</v>
      </c>
      <c r="E18" s="25">
        <f>E21+E32+E100+E145</f>
        <v>82.145280839999998</v>
      </c>
      <c r="F18" s="25" t="s">
        <v>35</v>
      </c>
      <c r="G18" s="25">
        <f t="shared" ref="G18:Q18" si="0">G21+G32+G100+G145</f>
        <v>885.22870415</v>
      </c>
      <c r="H18" s="25">
        <f t="shared" si="0"/>
        <v>418.26199999000005</v>
      </c>
      <c r="I18" s="25">
        <f t="shared" si="0"/>
        <v>349.88465180999998</v>
      </c>
      <c r="J18" s="25">
        <f t="shared" si="0"/>
        <v>74.31</v>
      </c>
      <c r="K18" s="25">
        <f t="shared" si="0"/>
        <v>50.712588430000004</v>
      </c>
      <c r="L18" s="25">
        <f t="shared" si="0"/>
        <v>78.852333320000014</v>
      </c>
      <c r="M18" s="25">
        <f t="shared" si="0"/>
        <v>90.690744219999999</v>
      </c>
      <c r="N18" s="25">
        <f t="shared" si="0"/>
        <v>121.27966667000001</v>
      </c>
      <c r="O18" s="25">
        <f t="shared" si="0"/>
        <v>62.71954860000001</v>
      </c>
      <c r="P18" s="25">
        <f t="shared" si="0"/>
        <v>143.82000000000002</v>
      </c>
      <c r="Q18" s="25">
        <f t="shared" si="0"/>
        <v>145.76177056</v>
      </c>
      <c r="R18" s="25" t="s">
        <v>35</v>
      </c>
      <c r="S18" s="25">
        <f t="shared" ref="S18:S24" si="1">G18-I18</f>
        <v>535.34405233999996</v>
      </c>
      <c r="T18" s="25">
        <f t="shared" ref="T18:T24" si="2">I18-H18</f>
        <v>-68.37734818000007</v>
      </c>
      <c r="U18" s="25">
        <f t="shared" ref="U18:U22" si="3">T18/H18*100</f>
        <v>-16.347970454316876</v>
      </c>
      <c r="V18" s="11" t="s">
        <v>35</v>
      </c>
      <c r="W18" s="26">
        <f>H18</f>
        <v>418.26199999000005</v>
      </c>
    </row>
    <row r="19" spans="1:23">
      <c r="A19" s="9">
        <v>1</v>
      </c>
      <c r="B19" s="9" t="s">
        <v>36</v>
      </c>
      <c r="C19" s="9" t="s">
        <v>37</v>
      </c>
      <c r="D19" s="27">
        <f>D18</f>
        <v>946.54248499999983</v>
      </c>
      <c r="E19" s="27">
        <f>E18</f>
        <v>82.145280839999998</v>
      </c>
      <c r="F19" s="27" t="s">
        <v>35</v>
      </c>
      <c r="G19" s="27">
        <f>G18</f>
        <v>885.22870415</v>
      </c>
      <c r="H19" s="27">
        <f>H18</f>
        <v>418.26199999000005</v>
      </c>
      <c r="I19" s="27">
        <f t="shared" ref="I19:Q19" si="4">I18</f>
        <v>349.88465180999998</v>
      </c>
      <c r="J19" s="27">
        <f t="shared" si="4"/>
        <v>74.31</v>
      </c>
      <c r="K19" s="27">
        <f t="shared" si="4"/>
        <v>50.712588430000004</v>
      </c>
      <c r="L19" s="27">
        <f t="shared" si="4"/>
        <v>78.852333320000014</v>
      </c>
      <c r="M19" s="27">
        <f t="shared" si="4"/>
        <v>90.690744219999999</v>
      </c>
      <c r="N19" s="27">
        <f t="shared" si="4"/>
        <v>121.27966667000001</v>
      </c>
      <c r="O19" s="27">
        <f t="shared" si="4"/>
        <v>62.71954860000001</v>
      </c>
      <c r="P19" s="27">
        <f t="shared" si="4"/>
        <v>143.82000000000002</v>
      </c>
      <c r="Q19" s="27">
        <f t="shared" si="4"/>
        <v>145.76177056</v>
      </c>
      <c r="R19" s="27" t="s">
        <v>35</v>
      </c>
      <c r="S19" s="27">
        <f t="shared" si="1"/>
        <v>535.34405233999996</v>
      </c>
      <c r="T19" s="27">
        <f t="shared" si="2"/>
        <v>-68.37734818000007</v>
      </c>
      <c r="U19" s="27">
        <f t="shared" si="3"/>
        <v>-16.347970454316876</v>
      </c>
      <c r="V19" s="28" t="s">
        <v>35</v>
      </c>
      <c r="W19" s="26">
        <f t="shared" ref="W19:W77" si="5">H19</f>
        <v>418.26199999000005</v>
      </c>
    </row>
    <row r="20" spans="1:23" ht="31.5">
      <c r="A20" s="5" t="s">
        <v>38</v>
      </c>
      <c r="B20" s="40" t="s">
        <v>39</v>
      </c>
      <c r="C20" s="9" t="s">
        <v>37</v>
      </c>
      <c r="D20" s="2">
        <f>D21</f>
        <v>577.45810499999993</v>
      </c>
      <c r="E20" s="2">
        <f>E21</f>
        <v>53.597880839999995</v>
      </c>
      <c r="F20" s="2" t="s">
        <v>35</v>
      </c>
      <c r="G20" s="2">
        <f>G21</f>
        <v>523.86022416000003</v>
      </c>
      <c r="H20" s="2">
        <f>H21</f>
        <v>272.37900000000002</v>
      </c>
      <c r="I20" s="2">
        <f t="shared" ref="I20:Q20" si="6">I21</f>
        <v>205.36999188999999</v>
      </c>
      <c r="J20" s="2">
        <f t="shared" si="6"/>
        <v>59.239999999999995</v>
      </c>
      <c r="K20" s="2">
        <f t="shared" si="6"/>
        <v>37.92014588</v>
      </c>
      <c r="L20" s="2">
        <f t="shared" si="6"/>
        <v>31.384</v>
      </c>
      <c r="M20" s="2">
        <f t="shared" si="6"/>
        <v>62.141358659999995</v>
      </c>
      <c r="N20" s="2">
        <f t="shared" si="6"/>
        <v>77.935000000000002</v>
      </c>
      <c r="O20" s="2">
        <f t="shared" si="6"/>
        <v>42.534318050000003</v>
      </c>
      <c r="P20" s="2">
        <f t="shared" si="6"/>
        <v>103.82000000000001</v>
      </c>
      <c r="Q20" s="2">
        <f t="shared" si="6"/>
        <v>62.774169300000004</v>
      </c>
      <c r="R20" s="2" t="s">
        <v>35</v>
      </c>
      <c r="S20" s="2">
        <f t="shared" si="1"/>
        <v>318.49023227000004</v>
      </c>
      <c r="T20" s="2">
        <f t="shared" si="2"/>
        <v>-67.009008110000025</v>
      </c>
      <c r="U20" s="2">
        <f t="shared" si="3"/>
        <v>-24.601385609757003</v>
      </c>
      <c r="V20" s="11" t="s">
        <v>35</v>
      </c>
      <c r="W20" s="26">
        <f t="shared" si="5"/>
        <v>272.37900000000002</v>
      </c>
    </row>
    <row r="21" spans="1:23" ht="47.25">
      <c r="A21" s="5" t="s">
        <v>40</v>
      </c>
      <c r="B21" s="40" t="s">
        <v>41</v>
      </c>
      <c r="C21" s="9" t="s">
        <v>37</v>
      </c>
      <c r="D21" s="2">
        <f>SUM(D22:D24)</f>
        <v>577.45810499999993</v>
      </c>
      <c r="E21" s="2">
        <f>SUM(E22:E24)</f>
        <v>53.597880839999995</v>
      </c>
      <c r="F21" s="2" t="s">
        <v>35</v>
      </c>
      <c r="G21" s="2">
        <f>SUM(G22:G24)</f>
        <v>523.86022416000003</v>
      </c>
      <c r="H21" s="2">
        <f>SUM(H22:H24)</f>
        <v>272.37900000000002</v>
      </c>
      <c r="I21" s="2">
        <f t="shared" ref="I21:Q21" si="7">SUM(I22:I24)</f>
        <v>205.36999188999999</v>
      </c>
      <c r="J21" s="2">
        <f t="shared" si="7"/>
        <v>59.239999999999995</v>
      </c>
      <c r="K21" s="2">
        <f t="shared" si="7"/>
        <v>37.92014588</v>
      </c>
      <c r="L21" s="2">
        <f t="shared" si="7"/>
        <v>31.384</v>
      </c>
      <c r="M21" s="2">
        <f t="shared" si="7"/>
        <v>62.141358659999995</v>
      </c>
      <c r="N21" s="2">
        <f t="shared" si="7"/>
        <v>77.935000000000002</v>
      </c>
      <c r="O21" s="2">
        <f t="shared" si="7"/>
        <v>42.534318050000003</v>
      </c>
      <c r="P21" s="2">
        <f t="shared" si="7"/>
        <v>103.82000000000001</v>
      </c>
      <c r="Q21" s="2">
        <f t="shared" si="7"/>
        <v>62.774169300000004</v>
      </c>
      <c r="R21" s="2" t="s">
        <v>35</v>
      </c>
      <c r="S21" s="2">
        <f t="shared" si="1"/>
        <v>318.49023227000004</v>
      </c>
      <c r="T21" s="2">
        <f t="shared" si="2"/>
        <v>-67.009008110000025</v>
      </c>
      <c r="U21" s="2">
        <f t="shared" si="3"/>
        <v>-24.601385609757003</v>
      </c>
      <c r="V21" s="28" t="s">
        <v>35</v>
      </c>
      <c r="W21" s="26">
        <f t="shared" si="5"/>
        <v>272.37900000000002</v>
      </c>
    </row>
    <row r="22" spans="1:23" ht="63">
      <c r="A22" s="33" t="s">
        <v>42</v>
      </c>
      <c r="B22" s="38" t="s">
        <v>43</v>
      </c>
      <c r="C22" s="39" t="s">
        <v>37</v>
      </c>
      <c r="D22" s="2">
        <v>24.583333333333336</v>
      </c>
      <c r="E22" s="2">
        <v>0</v>
      </c>
      <c r="F22" s="2" t="s">
        <v>35</v>
      </c>
      <c r="G22" s="2">
        <v>24.583333333333336</v>
      </c>
      <c r="H22" s="1">
        <f>J22+L22+N22+P22</f>
        <v>31.614000000000001</v>
      </c>
      <c r="I22" s="1">
        <f>K22+M22+O22+Q22</f>
        <v>67.295217300000004</v>
      </c>
      <c r="J22" s="3">
        <v>4.74</v>
      </c>
      <c r="K22" s="2">
        <v>14.766470999999999</v>
      </c>
      <c r="L22" s="3">
        <v>5.6890000000000001</v>
      </c>
      <c r="M22" s="2">
        <v>10.593746299999999</v>
      </c>
      <c r="N22" s="2">
        <v>10.115</v>
      </c>
      <c r="O22" s="2">
        <v>19.045000000000002</v>
      </c>
      <c r="P22" s="7">
        <v>11.07</v>
      </c>
      <c r="Q22" s="2">
        <v>22.89</v>
      </c>
      <c r="R22" s="2" t="s">
        <v>35</v>
      </c>
      <c r="S22" s="2">
        <f t="shared" si="1"/>
        <v>-42.711883966666669</v>
      </c>
      <c r="T22" s="2">
        <f t="shared" si="2"/>
        <v>35.6812173</v>
      </c>
      <c r="U22" s="2">
        <f t="shared" si="3"/>
        <v>112.86524103245397</v>
      </c>
      <c r="V22" s="11" t="s">
        <v>35</v>
      </c>
      <c r="W22" s="26">
        <f t="shared" si="5"/>
        <v>31.614000000000001</v>
      </c>
    </row>
    <row r="23" spans="1:23" ht="63">
      <c r="A23" s="33" t="s">
        <v>44</v>
      </c>
      <c r="B23" s="38" t="s">
        <v>45</v>
      </c>
      <c r="C23" s="39" t="s">
        <v>37</v>
      </c>
      <c r="D23" s="2">
        <v>324.47041166666668</v>
      </c>
      <c r="E23" s="2">
        <v>0</v>
      </c>
      <c r="F23" s="2" t="s">
        <v>35</v>
      </c>
      <c r="G23" s="2">
        <v>324.47041166666668</v>
      </c>
      <c r="H23" s="1">
        <f>J23+L23+N23+P23</f>
        <v>142.745</v>
      </c>
      <c r="I23" s="1">
        <f>K23+M23+O23+Q23</f>
        <v>90.266062030000001</v>
      </c>
      <c r="J23" s="3">
        <v>2.14</v>
      </c>
      <c r="K23" s="2">
        <v>0.97627118999999996</v>
      </c>
      <c r="L23" s="3">
        <v>25.695</v>
      </c>
      <c r="M23" s="2">
        <v>34.672019839999997</v>
      </c>
      <c r="N23" s="2">
        <v>45.68</v>
      </c>
      <c r="O23" s="2">
        <v>22.057770999999999</v>
      </c>
      <c r="P23" s="7">
        <v>69.23</v>
      </c>
      <c r="Q23" s="2">
        <v>32.56</v>
      </c>
      <c r="R23" s="2" t="s">
        <v>35</v>
      </c>
      <c r="S23" s="2">
        <f t="shared" si="1"/>
        <v>234.20434963666668</v>
      </c>
      <c r="T23" s="2">
        <f t="shared" si="2"/>
        <v>-52.478937970000004</v>
      </c>
      <c r="U23" s="2">
        <f t="shared" ref="U23:U97" si="8">T23/H23*100</f>
        <v>-36.764116410382151</v>
      </c>
      <c r="V23" s="11" t="s">
        <v>35</v>
      </c>
      <c r="W23" s="26">
        <f t="shared" si="5"/>
        <v>142.745</v>
      </c>
    </row>
    <row r="24" spans="1:23" ht="47.25">
      <c r="A24" s="33" t="s">
        <v>46</v>
      </c>
      <c r="B24" s="38" t="s">
        <v>47</v>
      </c>
      <c r="C24" s="39" t="s">
        <v>37</v>
      </c>
      <c r="D24" s="2">
        <f>SUM(D25:D31)</f>
        <v>228.40436</v>
      </c>
      <c r="E24" s="2">
        <f>SUM(E25:E31)</f>
        <v>53.597880839999995</v>
      </c>
      <c r="F24" s="2">
        <f>SUM(F25:F31)</f>
        <v>0</v>
      </c>
      <c r="G24" s="2">
        <f>SUM(G25:G31)</f>
        <v>174.80647916000001</v>
      </c>
      <c r="H24" s="2">
        <f>SUM(H25:H31)</f>
        <v>98.019999999999982</v>
      </c>
      <c r="I24" s="2">
        <f t="shared" ref="I24:Q24" si="9">SUM(I25:I31)</f>
        <v>47.808712560000011</v>
      </c>
      <c r="J24" s="2">
        <f t="shared" si="9"/>
        <v>52.359999999999992</v>
      </c>
      <c r="K24" s="2">
        <f t="shared" si="9"/>
        <v>22.177403689999998</v>
      </c>
      <c r="L24" s="2">
        <f t="shared" si="9"/>
        <v>0</v>
      </c>
      <c r="M24" s="2">
        <f t="shared" si="9"/>
        <v>16.875592520000001</v>
      </c>
      <c r="N24" s="2">
        <f t="shared" si="9"/>
        <v>22.14</v>
      </c>
      <c r="O24" s="2">
        <f t="shared" si="9"/>
        <v>1.43154705</v>
      </c>
      <c r="P24" s="2">
        <f t="shared" si="9"/>
        <v>23.52</v>
      </c>
      <c r="Q24" s="2">
        <f t="shared" si="9"/>
        <v>7.3241693000000003</v>
      </c>
      <c r="R24" s="2" t="s">
        <v>35</v>
      </c>
      <c r="S24" s="2">
        <f t="shared" si="1"/>
        <v>126.99776660000001</v>
      </c>
      <c r="T24" s="2">
        <f t="shared" si="2"/>
        <v>-50.211287439999971</v>
      </c>
      <c r="U24" s="2">
        <f t="shared" si="8"/>
        <v>-51.225553397265841</v>
      </c>
      <c r="V24" s="28" t="s">
        <v>35</v>
      </c>
      <c r="W24" s="26">
        <f t="shared" si="5"/>
        <v>98.019999999999982</v>
      </c>
    </row>
    <row r="25" spans="1:23" ht="141.75">
      <c r="A25" s="33" t="s">
        <v>48</v>
      </c>
      <c r="B25" s="41" t="s">
        <v>49</v>
      </c>
      <c r="C25" s="7" t="s">
        <v>50</v>
      </c>
      <c r="D25" s="2">
        <v>51.381059999999998</v>
      </c>
      <c r="E25" s="2">
        <v>1.4643883</v>
      </c>
      <c r="F25" s="2" t="s">
        <v>35</v>
      </c>
      <c r="G25" s="2">
        <f t="shared" ref="G25:G31" si="10">D25-E25</f>
        <v>49.916671699999995</v>
      </c>
      <c r="H25" s="2">
        <f>J25+L25+N25+P25</f>
        <v>33.25</v>
      </c>
      <c r="I25" s="2">
        <f>K25+M25+O25+Q25</f>
        <v>21.819669660000002</v>
      </c>
      <c r="J25" s="2">
        <v>33.25</v>
      </c>
      <c r="K25" s="2">
        <v>17.22961724</v>
      </c>
      <c r="L25" s="2">
        <v>0</v>
      </c>
      <c r="M25" s="2">
        <v>1.5026716200000001</v>
      </c>
      <c r="N25" s="2">
        <v>0</v>
      </c>
      <c r="O25" s="2">
        <v>0</v>
      </c>
      <c r="P25" s="2">
        <v>0</v>
      </c>
      <c r="Q25" s="2">
        <v>3.0873808</v>
      </c>
      <c r="R25" s="10" t="s">
        <v>35</v>
      </c>
      <c r="S25" s="2">
        <f t="shared" ref="S25:S31" si="11">G25-I25</f>
        <v>28.097002039999992</v>
      </c>
      <c r="T25" s="2">
        <f t="shared" ref="T25:T31" si="12">I25-H25</f>
        <v>-11.430330339999998</v>
      </c>
      <c r="U25" s="2">
        <f t="shared" ref="U25:U31" si="13">T25/H25*100</f>
        <v>-34.37693335338345</v>
      </c>
      <c r="V25" s="9" t="s">
        <v>500</v>
      </c>
      <c r="W25" s="26">
        <f t="shared" si="5"/>
        <v>33.25</v>
      </c>
    </row>
    <row r="26" spans="1:23" ht="138.75" customHeight="1">
      <c r="A26" s="33" t="s">
        <v>51</v>
      </c>
      <c r="B26" s="41" t="s">
        <v>52</v>
      </c>
      <c r="C26" s="5" t="s">
        <v>53</v>
      </c>
      <c r="D26" s="2">
        <v>92.6</v>
      </c>
      <c r="E26" s="2">
        <v>50.126437549999999</v>
      </c>
      <c r="F26" s="2" t="s">
        <v>35</v>
      </c>
      <c r="G26" s="2">
        <f t="shared" si="10"/>
        <v>42.473562449999996</v>
      </c>
      <c r="H26" s="2">
        <f t="shared" ref="H26:H31" si="14">J26+L26+N26+P26</f>
        <v>16.88</v>
      </c>
      <c r="I26" s="2">
        <f t="shared" ref="I26:I31" si="15">K26+M26+O26+Q26</f>
        <v>17.72379553</v>
      </c>
      <c r="J26" s="2">
        <v>16.88</v>
      </c>
      <c r="K26" s="2">
        <v>2.7144339500000001</v>
      </c>
      <c r="L26" s="2">
        <v>0</v>
      </c>
      <c r="M26" s="2">
        <v>15.00936158</v>
      </c>
      <c r="N26" s="2">
        <v>0</v>
      </c>
      <c r="O26" s="2">
        <v>0</v>
      </c>
      <c r="P26" s="2">
        <v>0</v>
      </c>
      <c r="Q26" s="2">
        <v>0</v>
      </c>
      <c r="R26" s="10" t="s">
        <v>35</v>
      </c>
      <c r="S26" s="2">
        <f t="shared" si="11"/>
        <v>24.749766919999995</v>
      </c>
      <c r="T26" s="2">
        <f t="shared" si="12"/>
        <v>0.84379553000000129</v>
      </c>
      <c r="U26" s="2">
        <f t="shared" si="13"/>
        <v>4.998788684834131</v>
      </c>
      <c r="V26" s="9" t="s">
        <v>501</v>
      </c>
      <c r="W26" s="26">
        <f t="shared" si="5"/>
        <v>16.88</v>
      </c>
    </row>
    <row r="27" spans="1:23" ht="63">
      <c r="A27" s="33" t="s">
        <v>54</v>
      </c>
      <c r="B27" s="42" t="s">
        <v>349</v>
      </c>
      <c r="C27" s="5" t="s">
        <v>350</v>
      </c>
      <c r="D27" s="2">
        <v>2.5099999999999998</v>
      </c>
      <c r="E27" s="2">
        <v>0.111</v>
      </c>
      <c r="F27" s="2" t="s">
        <v>35</v>
      </c>
      <c r="G27" s="2">
        <f t="shared" si="10"/>
        <v>2.3989999999999996</v>
      </c>
      <c r="H27" s="2">
        <f t="shared" si="14"/>
        <v>2.4</v>
      </c>
      <c r="I27" s="2">
        <f t="shared" si="15"/>
        <v>0</v>
      </c>
      <c r="J27" s="2">
        <v>0</v>
      </c>
      <c r="K27" s="2">
        <v>0</v>
      </c>
      <c r="L27" s="2">
        <v>0</v>
      </c>
      <c r="M27" s="2">
        <v>0</v>
      </c>
      <c r="N27" s="2">
        <v>2.4</v>
      </c>
      <c r="O27" s="2">
        <v>0</v>
      </c>
      <c r="P27" s="2">
        <v>0</v>
      </c>
      <c r="Q27" s="2">
        <v>0</v>
      </c>
      <c r="R27" s="10" t="s">
        <v>35</v>
      </c>
      <c r="S27" s="2">
        <f t="shared" si="11"/>
        <v>2.3989999999999996</v>
      </c>
      <c r="T27" s="2">
        <f t="shared" si="12"/>
        <v>-2.4</v>
      </c>
      <c r="U27" s="2">
        <f t="shared" si="13"/>
        <v>-100</v>
      </c>
      <c r="V27" s="9" t="s">
        <v>356</v>
      </c>
      <c r="W27" s="26">
        <f t="shared" si="5"/>
        <v>2.4</v>
      </c>
    </row>
    <row r="28" spans="1:23" ht="63">
      <c r="A28" s="33" t="s">
        <v>57</v>
      </c>
      <c r="B28" s="29" t="s">
        <v>55</v>
      </c>
      <c r="C28" s="5" t="s">
        <v>56</v>
      </c>
      <c r="D28" s="2">
        <v>2.2332999999999998</v>
      </c>
      <c r="E28" s="2">
        <v>0</v>
      </c>
      <c r="F28" s="2" t="s">
        <v>35</v>
      </c>
      <c r="G28" s="2">
        <f t="shared" si="10"/>
        <v>2.2332999999999998</v>
      </c>
      <c r="H28" s="2">
        <f t="shared" si="14"/>
        <v>2.23</v>
      </c>
      <c r="I28" s="2">
        <f t="shared" si="15"/>
        <v>2.5969118199999999</v>
      </c>
      <c r="J28" s="2">
        <v>2.23</v>
      </c>
      <c r="K28" s="2">
        <v>2.2333525000000001</v>
      </c>
      <c r="L28" s="2">
        <v>0</v>
      </c>
      <c r="M28" s="2">
        <v>0.36355932000000002</v>
      </c>
      <c r="N28" s="2">
        <v>0</v>
      </c>
      <c r="O28" s="2">
        <v>0</v>
      </c>
      <c r="P28" s="2">
        <v>0</v>
      </c>
      <c r="Q28" s="2">
        <v>0</v>
      </c>
      <c r="R28" s="10" t="s">
        <v>35</v>
      </c>
      <c r="S28" s="2">
        <f t="shared" si="11"/>
        <v>-0.36361182000000003</v>
      </c>
      <c r="T28" s="2">
        <f t="shared" si="12"/>
        <v>0.36691181999999989</v>
      </c>
      <c r="U28" s="2">
        <f t="shared" si="13"/>
        <v>16.453444843049322</v>
      </c>
      <c r="V28" s="9" t="s">
        <v>502</v>
      </c>
      <c r="W28" s="26">
        <f t="shared" si="5"/>
        <v>2.23</v>
      </c>
    </row>
    <row r="29" spans="1:23" ht="63">
      <c r="A29" s="33" t="s">
        <v>60</v>
      </c>
      <c r="B29" s="30" t="s">
        <v>58</v>
      </c>
      <c r="C29" s="43" t="s">
        <v>59</v>
      </c>
      <c r="D29" s="2">
        <v>40.21</v>
      </c>
      <c r="E29" s="2">
        <v>1.46438833</v>
      </c>
      <c r="F29" s="2" t="s">
        <v>35</v>
      </c>
      <c r="G29" s="2">
        <f t="shared" si="10"/>
        <v>38.745611670000002</v>
      </c>
      <c r="H29" s="2">
        <f t="shared" si="14"/>
        <v>3.25</v>
      </c>
      <c r="I29" s="2">
        <f t="shared" si="15"/>
        <v>4.2367885000000003</v>
      </c>
      <c r="J29" s="2">
        <v>0</v>
      </c>
      <c r="K29" s="2">
        <v>0</v>
      </c>
      <c r="L29" s="2">
        <v>0</v>
      </c>
      <c r="M29" s="2">
        <v>0</v>
      </c>
      <c r="N29" s="6">
        <v>3.25</v>
      </c>
      <c r="O29" s="2">
        <v>0</v>
      </c>
      <c r="P29" s="2">
        <v>0</v>
      </c>
      <c r="Q29" s="2">
        <v>4.2367885000000003</v>
      </c>
      <c r="R29" s="10" t="s">
        <v>35</v>
      </c>
      <c r="S29" s="2">
        <f t="shared" si="11"/>
        <v>34.508823169999999</v>
      </c>
      <c r="T29" s="2">
        <f t="shared" si="12"/>
        <v>0.98678850000000029</v>
      </c>
      <c r="U29" s="2">
        <f t="shared" si="13"/>
        <v>30.362723076923086</v>
      </c>
      <c r="V29" s="9" t="s">
        <v>503</v>
      </c>
      <c r="W29" s="26">
        <f t="shared" si="5"/>
        <v>3.25</v>
      </c>
    </row>
    <row r="30" spans="1:23" ht="78.75">
      <c r="A30" s="33" t="s">
        <v>351</v>
      </c>
      <c r="B30" s="30" t="s">
        <v>61</v>
      </c>
      <c r="C30" s="43" t="s">
        <v>352</v>
      </c>
      <c r="D30" s="2">
        <v>15.95</v>
      </c>
      <c r="E30" s="2">
        <v>0.43166665999999998</v>
      </c>
      <c r="F30" s="2" t="s">
        <v>35</v>
      </c>
      <c r="G30" s="2">
        <f t="shared" si="10"/>
        <v>15.51833334</v>
      </c>
      <c r="H30" s="2">
        <f t="shared" si="14"/>
        <v>16.489999999999998</v>
      </c>
      <c r="I30" s="2">
        <f t="shared" si="15"/>
        <v>1.43154705</v>
      </c>
      <c r="J30" s="2">
        <v>0</v>
      </c>
      <c r="K30" s="2">
        <v>0</v>
      </c>
      <c r="L30" s="2">
        <v>0</v>
      </c>
      <c r="M30" s="2">
        <v>0</v>
      </c>
      <c r="N30" s="2">
        <v>16.489999999999998</v>
      </c>
      <c r="O30" s="2">
        <v>1.43154705</v>
      </c>
      <c r="P30" s="2">
        <v>0</v>
      </c>
      <c r="Q30" s="2">
        <v>0</v>
      </c>
      <c r="R30" s="10" t="s">
        <v>35</v>
      </c>
      <c r="S30" s="2">
        <f t="shared" si="11"/>
        <v>14.086786289999999</v>
      </c>
      <c r="T30" s="2">
        <f t="shared" si="12"/>
        <v>-15.058452949999998</v>
      </c>
      <c r="U30" s="2">
        <f t="shared" si="13"/>
        <v>-91.318695876288658</v>
      </c>
      <c r="V30" s="9" t="s">
        <v>553</v>
      </c>
      <c r="W30" s="26">
        <f t="shared" si="5"/>
        <v>16.489999999999998</v>
      </c>
    </row>
    <row r="31" spans="1:23" ht="47.25">
      <c r="A31" s="33" t="s">
        <v>353</v>
      </c>
      <c r="B31" s="29" t="s">
        <v>354</v>
      </c>
      <c r="C31" s="5" t="s">
        <v>355</v>
      </c>
      <c r="D31" s="2">
        <v>23.52</v>
      </c>
      <c r="E31" s="2">
        <v>0</v>
      </c>
      <c r="F31" s="2" t="s">
        <v>35</v>
      </c>
      <c r="G31" s="2">
        <f t="shared" si="10"/>
        <v>23.52</v>
      </c>
      <c r="H31" s="2">
        <f t="shared" si="14"/>
        <v>23.52</v>
      </c>
      <c r="I31" s="2">
        <f t="shared" si="15"/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23.52</v>
      </c>
      <c r="Q31" s="2">
        <v>0</v>
      </c>
      <c r="R31" s="10" t="s">
        <v>35</v>
      </c>
      <c r="S31" s="2">
        <f t="shared" si="11"/>
        <v>23.52</v>
      </c>
      <c r="T31" s="2">
        <f t="shared" si="12"/>
        <v>-23.52</v>
      </c>
      <c r="U31" s="2">
        <f t="shared" si="13"/>
        <v>-100</v>
      </c>
      <c r="V31" s="9" t="s">
        <v>357</v>
      </c>
      <c r="W31" s="26">
        <f t="shared" si="5"/>
        <v>23.52</v>
      </c>
    </row>
    <row r="32" spans="1:23" ht="31.5">
      <c r="A32" s="33" t="s">
        <v>62</v>
      </c>
      <c r="B32" s="38" t="s">
        <v>63</v>
      </c>
      <c r="C32" s="39" t="s">
        <v>37</v>
      </c>
      <c r="D32" s="2">
        <f>D33+D41+D93</f>
        <v>242.31799999999998</v>
      </c>
      <c r="E32" s="2">
        <f>E33+E41+E93</f>
        <v>12.657299999999999</v>
      </c>
      <c r="F32" s="2" t="s">
        <v>35</v>
      </c>
      <c r="G32" s="2">
        <f t="shared" ref="G32:Q32" si="16">G33+G41+G93</f>
        <v>228.33619999999999</v>
      </c>
      <c r="H32" s="2">
        <f t="shared" si="16"/>
        <v>67.867999999999995</v>
      </c>
      <c r="I32" s="2">
        <f t="shared" si="16"/>
        <v>82.230568850000012</v>
      </c>
      <c r="J32" s="2">
        <f t="shared" si="16"/>
        <v>13.530000000000001</v>
      </c>
      <c r="K32" s="2">
        <f t="shared" si="16"/>
        <v>9.7859422000000009</v>
      </c>
      <c r="L32" s="2">
        <f t="shared" si="16"/>
        <v>20.389999999999997</v>
      </c>
      <c r="M32" s="2">
        <f t="shared" si="16"/>
        <v>17.07136933</v>
      </c>
      <c r="N32" s="2">
        <f t="shared" si="16"/>
        <v>10.124000000000001</v>
      </c>
      <c r="O32" s="2">
        <f t="shared" si="16"/>
        <v>9.9309710500000019</v>
      </c>
      <c r="P32" s="2">
        <f t="shared" si="16"/>
        <v>23.824000000000005</v>
      </c>
      <c r="Q32" s="2">
        <f t="shared" si="16"/>
        <v>45.442286270000004</v>
      </c>
      <c r="R32" s="2">
        <f t="shared" ref="R32:S33" si="17">SUM(R33:R33)</f>
        <v>0</v>
      </c>
      <c r="S32" s="2">
        <f t="shared" si="17"/>
        <v>0</v>
      </c>
      <c r="T32" s="2">
        <f t="shared" ref="T32:T36" si="18">I32-H32</f>
        <v>14.362568850000017</v>
      </c>
      <c r="U32" s="2">
        <f t="shared" si="8"/>
        <v>21.162504936052361</v>
      </c>
      <c r="V32" s="9" t="s">
        <v>35</v>
      </c>
      <c r="W32" s="26">
        <f t="shared" si="5"/>
        <v>67.867999999999995</v>
      </c>
    </row>
    <row r="33" spans="1:23" ht="63">
      <c r="A33" s="44" t="s">
        <v>64</v>
      </c>
      <c r="B33" s="45" t="s">
        <v>65</v>
      </c>
      <c r="C33" s="46" t="s">
        <v>37</v>
      </c>
      <c r="D33" s="2">
        <f>D34</f>
        <v>15.91</v>
      </c>
      <c r="E33" s="2">
        <f>E34</f>
        <v>1.77</v>
      </c>
      <c r="F33" s="2" t="s">
        <v>35</v>
      </c>
      <c r="G33" s="2">
        <f>G34</f>
        <v>14.14</v>
      </c>
      <c r="H33" s="2">
        <f>H34</f>
        <v>5.98</v>
      </c>
      <c r="I33" s="2">
        <f t="shared" ref="I33:Q33" si="19">I34</f>
        <v>2.5458158599999998</v>
      </c>
      <c r="J33" s="2">
        <f t="shared" si="19"/>
        <v>0</v>
      </c>
      <c r="K33" s="2">
        <f t="shared" si="19"/>
        <v>0</v>
      </c>
      <c r="L33" s="2">
        <f t="shared" si="19"/>
        <v>0</v>
      </c>
      <c r="M33" s="2">
        <f t="shared" si="19"/>
        <v>0.33580113</v>
      </c>
      <c r="N33" s="2">
        <f t="shared" si="19"/>
        <v>0</v>
      </c>
      <c r="O33" s="2">
        <f t="shared" si="19"/>
        <v>1.7710140400000001</v>
      </c>
      <c r="P33" s="2">
        <f t="shared" si="19"/>
        <v>5.98</v>
      </c>
      <c r="Q33" s="2">
        <f t="shared" si="19"/>
        <v>0.43900068999999997</v>
      </c>
      <c r="R33" s="2">
        <f t="shared" si="17"/>
        <v>0</v>
      </c>
      <c r="S33" s="2">
        <f t="shared" si="17"/>
        <v>0</v>
      </c>
      <c r="T33" s="2">
        <f t="shared" si="18"/>
        <v>-3.4341841400000006</v>
      </c>
      <c r="U33" s="2">
        <f t="shared" si="8"/>
        <v>-57.427828428093655</v>
      </c>
      <c r="V33" s="9" t="s">
        <v>35</v>
      </c>
      <c r="W33" s="26">
        <f t="shared" si="5"/>
        <v>5.98</v>
      </c>
    </row>
    <row r="34" spans="1:23" ht="31.5">
      <c r="A34" s="44" t="s">
        <v>66</v>
      </c>
      <c r="B34" s="45" t="s">
        <v>67</v>
      </c>
      <c r="C34" s="46" t="s">
        <v>37</v>
      </c>
      <c r="D34" s="2">
        <f t="shared" ref="D34:L34" si="20">SUM(D35:D40)</f>
        <v>15.91</v>
      </c>
      <c r="E34" s="2">
        <f t="shared" si="20"/>
        <v>1.77</v>
      </c>
      <c r="F34" s="2">
        <f t="shared" si="20"/>
        <v>0</v>
      </c>
      <c r="G34" s="2">
        <f t="shared" si="20"/>
        <v>14.14</v>
      </c>
      <c r="H34" s="2">
        <f t="shared" si="20"/>
        <v>5.98</v>
      </c>
      <c r="I34" s="2">
        <f t="shared" si="20"/>
        <v>2.5458158599999998</v>
      </c>
      <c r="J34" s="2">
        <f t="shared" si="20"/>
        <v>0</v>
      </c>
      <c r="K34" s="2">
        <f t="shared" si="20"/>
        <v>0</v>
      </c>
      <c r="L34" s="2">
        <f t="shared" si="20"/>
        <v>0</v>
      </c>
      <c r="M34" s="2">
        <f>SUM(M35:M40)</f>
        <v>0.33580113</v>
      </c>
      <c r="N34" s="2">
        <f>SUM(N35:N40)</f>
        <v>0</v>
      </c>
      <c r="O34" s="2">
        <f>SUM(O35:O40)</f>
        <v>1.7710140400000001</v>
      </c>
      <c r="P34" s="2">
        <f>SUM(P35:P40)</f>
        <v>5.98</v>
      </c>
      <c r="Q34" s="2">
        <f>SUM(Q35:Q40)</f>
        <v>0.43900068999999997</v>
      </c>
      <c r="R34" s="2">
        <f>SUM(R35:R35)</f>
        <v>0</v>
      </c>
      <c r="S34" s="2">
        <f>SUM(S35:S35)</f>
        <v>0</v>
      </c>
      <c r="T34" s="2">
        <f t="shared" si="18"/>
        <v>-3.4341841400000006</v>
      </c>
      <c r="U34" s="2">
        <f t="shared" si="8"/>
        <v>-57.427828428093655</v>
      </c>
      <c r="V34" s="9" t="s">
        <v>35</v>
      </c>
      <c r="W34" s="26">
        <f t="shared" si="5"/>
        <v>5.98</v>
      </c>
    </row>
    <row r="35" spans="1:23" ht="78.75">
      <c r="A35" s="5" t="s">
        <v>68</v>
      </c>
      <c r="B35" s="9" t="s">
        <v>358</v>
      </c>
      <c r="C35" s="9" t="s">
        <v>359</v>
      </c>
      <c r="D35" s="47">
        <v>8.64</v>
      </c>
      <c r="E35" s="2">
        <v>0</v>
      </c>
      <c r="F35" s="2" t="s">
        <v>35</v>
      </c>
      <c r="G35" s="6">
        <f>D35-E35</f>
        <v>8.64</v>
      </c>
      <c r="H35" s="6">
        <f>J35+L35+N35+P35</f>
        <v>0.48</v>
      </c>
      <c r="I35" s="6">
        <f>K35+M35+O35+Q35</f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47">
        <v>0.48</v>
      </c>
      <c r="Q35" s="2">
        <v>0</v>
      </c>
      <c r="R35" s="2" t="s">
        <v>35</v>
      </c>
      <c r="S35" s="2">
        <v>0</v>
      </c>
      <c r="T35" s="2">
        <f t="shared" si="18"/>
        <v>-0.48</v>
      </c>
      <c r="U35" s="2">
        <f t="shared" si="8"/>
        <v>-100</v>
      </c>
      <c r="V35" s="9" t="s">
        <v>69</v>
      </c>
      <c r="W35" s="26">
        <f t="shared" si="5"/>
        <v>0.48</v>
      </c>
    </row>
    <row r="36" spans="1:23" ht="63">
      <c r="A36" s="5" t="s">
        <v>70</v>
      </c>
      <c r="B36" s="48" t="s">
        <v>71</v>
      </c>
      <c r="C36" s="31" t="s">
        <v>72</v>
      </c>
      <c r="D36" s="2">
        <v>5.5</v>
      </c>
      <c r="E36" s="2">
        <v>0</v>
      </c>
      <c r="F36" s="2" t="s">
        <v>35</v>
      </c>
      <c r="G36" s="6">
        <f t="shared" ref="G36:G38" si="21">D36-E36</f>
        <v>5.5</v>
      </c>
      <c r="H36" s="6">
        <f>J36+L36+N36+P36</f>
        <v>5.5</v>
      </c>
      <c r="I36" s="2">
        <f>K36+M36+O36+Q36</f>
        <v>0.33580612999999998</v>
      </c>
      <c r="J36" s="2">
        <v>0</v>
      </c>
      <c r="K36" s="2">
        <v>0</v>
      </c>
      <c r="L36" s="2">
        <v>0</v>
      </c>
      <c r="M36" s="2">
        <v>0.33580113</v>
      </c>
      <c r="N36" s="2">
        <v>0</v>
      </c>
      <c r="O36" s="2">
        <v>0</v>
      </c>
      <c r="P36" s="2">
        <v>5.5</v>
      </c>
      <c r="Q36" s="2">
        <f>5/1000000</f>
        <v>5.0000000000000004E-6</v>
      </c>
      <c r="R36" s="10" t="s">
        <v>35</v>
      </c>
      <c r="S36" s="2">
        <v>1</v>
      </c>
      <c r="T36" s="2">
        <f t="shared" si="18"/>
        <v>-5.1641938700000001</v>
      </c>
      <c r="U36" s="2">
        <f>T36/H36*100</f>
        <v>-93.894434000000004</v>
      </c>
      <c r="V36" s="9" t="s">
        <v>73</v>
      </c>
      <c r="W36" s="26">
        <f t="shared" si="5"/>
        <v>5.5</v>
      </c>
    </row>
    <row r="37" spans="1:23" ht="63">
      <c r="A37" s="5" t="s">
        <v>74</v>
      </c>
      <c r="B37" s="48" t="s">
        <v>75</v>
      </c>
      <c r="C37" s="49" t="s">
        <v>76</v>
      </c>
      <c r="D37" s="2">
        <v>0.14000000000000001</v>
      </c>
      <c r="E37" s="2">
        <v>0.14000000000000001</v>
      </c>
      <c r="F37" s="2" t="s">
        <v>35</v>
      </c>
      <c r="G37" s="6">
        <f t="shared" si="21"/>
        <v>0</v>
      </c>
      <c r="H37" s="2" t="s">
        <v>35</v>
      </c>
      <c r="I37" s="2">
        <f>K37+M37+O37+Q37</f>
        <v>0</v>
      </c>
      <c r="J37" s="2" t="s">
        <v>35</v>
      </c>
      <c r="K37" s="2">
        <v>0</v>
      </c>
      <c r="L37" s="2" t="s">
        <v>35</v>
      </c>
      <c r="M37" s="2">
        <v>0</v>
      </c>
      <c r="N37" s="2" t="s">
        <v>35</v>
      </c>
      <c r="O37" s="2">
        <v>0</v>
      </c>
      <c r="P37" s="2" t="s">
        <v>35</v>
      </c>
      <c r="Q37" s="2">
        <v>0</v>
      </c>
      <c r="R37" s="10" t="s">
        <v>35</v>
      </c>
      <c r="S37" s="10" t="s">
        <v>35</v>
      </c>
      <c r="T37" s="10" t="s">
        <v>35</v>
      </c>
      <c r="U37" s="10" t="s">
        <v>35</v>
      </c>
      <c r="V37" s="9" t="s">
        <v>77</v>
      </c>
      <c r="W37" s="26" t="str">
        <f t="shared" si="5"/>
        <v>нд</v>
      </c>
    </row>
    <row r="38" spans="1:23" ht="63">
      <c r="A38" s="5" t="s">
        <v>78</v>
      </c>
      <c r="B38" s="48" t="s">
        <v>79</v>
      </c>
      <c r="C38" s="49" t="s">
        <v>80</v>
      </c>
      <c r="D38" s="2">
        <v>1.63</v>
      </c>
      <c r="E38" s="2">
        <v>1.63</v>
      </c>
      <c r="F38" s="2" t="s">
        <v>35</v>
      </c>
      <c r="G38" s="6">
        <f t="shared" si="21"/>
        <v>0</v>
      </c>
      <c r="H38" s="2" t="s">
        <v>35</v>
      </c>
      <c r="I38" s="2">
        <f>K38+M38+O38+Q38</f>
        <v>0</v>
      </c>
      <c r="J38" s="2" t="s">
        <v>35</v>
      </c>
      <c r="K38" s="2">
        <v>0</v>
      </c>
      <c r="L38" s="2" t="s">
        <v>35</v>
      </c>
      <c r="M38" s="2">
        <v>0</v>
      </c>
      <c r="N38" s="2" t="s">
        <v>35</v>
      </c>
      <c r="O38" s="2">
        <v>0</v>
      </c>
      <c r="P38" s="2" t="s">
        <v>35</v>
      </c>
      <c r="Q38" s="2">
        <v>0</v>
      </c>
      <c r="R38" s="10" t="s">
        <v>35</v>
      </c>
      <c r="S38" s="10" t="s">
        <v>35</v>
      </c>
      <c r="T38" s="10" t="s">
        <v>35</v>
      </c>
      <c r="U38" s="10" t="s">
        <v>35</v>
      </c>
      <c r="V38" s="9" t="s">
        <v>81</v>
      </c>
      <c r="W38" s="26" t="str">
        <f t="shared" si="5"/>
        <v>нд</v>
      </c>
    </row>
    <row r="39" spans="1:23" ht="78.75">
      <c r="A39" s="5" t="s">
        <v>82</v>
      </c>
      <c r="B39" s="50" t="s">
        <v>287</v>
      </c>
      <c r="C39" s="5" t="s">
        <v>288</v>
      </c>
      <c r="D39" s="2" t="s">
        <v>35</v>
      </c>
      <c r="E39" s="2">
        <v>0</v>
      </c>
      <c r="F39" s="2" t="s">
        <v>35</v>
      </c>
      <c r="G39" s="2" t="s">
        <v>35</v>
      </c>
      <c r="H39" s="2" t="s">
        <v>35</v>
      </c>
      <c r="I39" s="2">
        <f>K39+M39+O39+Q39</f>
        <v>2.2100097299999999</v>
      </c>
      <c r="J39" s="2" t="s">
        <v>35</v>
      </c>
      <c r="K39" s="2">
        <v>0</v>
      </c>
      <c r="L39" s="2" t="s">
        <v>35</v>
      </c>
      <c r="M39" s="2">
        <v>0</v>
      </c>
      <c r="N39" s="2" t="s">
        <v>35</v>
      </c>
      <c r="O39" s="2">
        <v>1.7710140400000001</v>
      </c>
      <c r="P39" s="2" t="s">
        <v>35</v>
      </c>
      <c r="Q39" s="2">
        <v>0.43899568999999999</v>
      </c>
      <c r="R39" s="10" t="s">
        <v>35</v>
      </c>
      <c r="S39" s="10" t="s">
        <v>35</v>
      </c>
      <c r="T39" s="10" t="s">
        <v>35</v>
      </c>
      <c r="U39" s="10" t="s">
        <v>35</v>
      </c>
      <c r="V39" s="9" t="s">
        <v>289</v>
      </c>
      <c r="W39" s="26" t="str">
        <f t="shared" si="5"/>
        <v>нд</v>
      </c>
    </row>
    <row r="40" spans="1:23" ht="110.25">
      <c r="A40" s="5" t="s">
        <v>348</v>
      </c>
      <c r="B40" s="50" t="s">
        <v>83</v>
      </c>
      <c r="C40" s="5" t="s">
        <v>84</v>
      </c>
      <c r="D40" s="2" t="s">
        <v>35</v>
      </c>
      <c r="E40" s="2">
        <v>0</v>
      </c>
      <c r="F40" s="2" t="s">
        <v>35</v>
      </c>
      <c r="G40" s="2" t="s">
        <v>35</v>
      </c>
      <c r="H40" s="2" t="s">
        <v>35</v>
      </c>
      <c r="I40" s="2">
        <f>K40+M40+O40+Q40</f>
        <v>0</v>
      </c>
      <c r="J40" s="2" t="s">
        <v>35</v>
      </c>
      <c r="K40" s="2">
        <v>0</v>
      </c>
      <c r="L40" s="2" t="s">
        <v>35</v>
      </c>
      <c r="M40" s="2">
        <v>0</v>
      </c>
      <c r="N40" s="2" t="s">
        <v>35</v>
      </c>
      <c r="O40" s="2">
        <v>0</v>
      </c>
      <c r="P40" s="2" t="s">
        <v>35</v>
      </c>
      <c r="Q40" s="2">
        <v>0</v>
      </c>
      <c r="R40" s="10" t="s">
        <v>35</v>
      </c>
      <c r="S40" s="10" t="s">
        <v>35</v>
      </c>
      <c r="T40" s="10" t="s">
        <v>35</v>
      </c>
      <c r="U40" s="10" t="s">
        <v>35</v>
      </c>
      <c r="V40" s="9" t="s">
        <v>85</v>
      </c>
      <c r="W40" s="26" t="str">
        <f t="shared" si="5"/>
        <v>нд</v>
      </c>
    </row>
    <row r="41" spans="1:23" ht="47.25">
      <c r="A41" s="33" t="s">
        <v>86</v>
      </c>
      <c r="B41" s="38" t="s">
        <v>87</v>
      </c>
      <c r="C41" s="33" t="s">
        <v>37</v>
      </c>
      <c r="D41" s="2">
        <f>D42</f>
        <v>214.63799999999998</v>
      </c>
      <c r="E41" s="2">
        <f>E42</f>
        <v>10.8873</v>
      </c>
      <c r="F41" s="2" t="s">
        <v>35</v>
      </c>
      <c r="G41" s="2">
        <f>G42</f>
        <v>202.42619999999997</v>
      </c>
      <c r="H41" s="2">
        <f>H42</f>
        <v>52.859999999999985</v>
      </c>
      <c r="I41" s="2">
        <f t="shared" ref="I41:Q41" si="22">I42</f>
        <v>71.70667499000001</v>
      </c>
      <c r="J41" s="2">
        <f t="shared" si="22"/>
        <v>5.58</v>
      </c>
      <c r="K41" s="2">
        <f t="shared" si="22"/>
        <v>1.9558642000000002</v>
      </c>
      <c r="L41" s="2">
        <f t="shared" si="22"/>
        <v>20.189999999999998</v>
      </c>
      <c r="M41" s="2">
        <f t="shared" si="22"/>
        <v>16.735568199999999</v>
      </c>
      <c r="N41" s="2">
        <f t="shared" si="22"/>
        <v>9.91</v>
      </c>
      <c r="O41" s="2">
        <f t="shared" si="22"/>
        <v>8.1599570100000012</v>
      </c>
      <c r="P41" s="2">
        <f t="shared" si="22"/>
        <v>17.180000000000003</v>
      </c>
      <c r="Q41" s="2">
        <f t="shared" si="22"/>
        <v>44.85528558</v>
      </c>
      <c r="R41" s="2" t="s">
        <v>35</v>
      </c>
      <c r="S41" s="2">
        <f>G41-I41</f>
        <v>130.71952500999996</v>
      </c>
      <c r="T41" s="2">
        <f>I41-H41</f>
        <v>18.846674990000025</v>
      </c>
      <c r="U41" s="2">
        <f t="shared" si="8"/>
        <v>35.653944362466952</v>
      </c>
      <c r="V41" s="9" t="s">
        <v>35</v>
      </c>
      <c r="W41" s="26">
        <f t="shared" si="5"/>
        <v>52.859999999999985</v>
      </c>
    </row>
    <row r="42" spans="1:23" ht="31.5">
      <c r="A42" s="44" t="s">
        <v>88</v>
      </c>
      <c r="B42" s="45" t="s">
        <v>89</v>
      </c>
      <c r="C42" s="44" t="s">
        <v>37</v>
      </c>
      <c r="D42" s="2">
        <f t="shared" ref="D42:R42" si="23">SUM(D43:D92)</f>
        <v>214.63799999999998</v>
      </c>
      <c r="E42" s="2">
        <f t="shared" si="23"/>
        <v>10.8873</v>
      </c>
      <c r="F42" s="2">
        <f t="shared" si="23"/>
        <v>0</v>
      </c>
      <c r="G42" s="2">
        <f t="shared" si="23"/>
        <v>202.42619999999997</v>
      </c>
      <c r="H42" s="2">
        <f t="shared" si="23"/>
        <v>52.859999999999985</v>
      </c>
      <c r="I42" s="2">
        <f t="shared" si="23"/>
        <v>71.70667499000001</v>
      </c>
      <c r="J42" s="2">
        <f t="shared" si="23"/>
        <v>5.58</v>
      </c>
      <c r="K42" s="2">
        <f t="shared" si="23"/>
        <v>1.9558642000000002</v>
      </c>
      <c r="L42" s="2">
        <f t="shared" si="23"/>
        <v>20.189999999999998</v>
      </c>
      <c r="M42" s="2">
        <f t="shared" si="23"/>
        <v>16.735568199999999</v>
      </c>
      <c r="N42" s="2">
        <f t="shared" si="23"/>
        <v>9.91</v>
      </c>
      <c r="O42" s="2">
        <f t="shared" si="23"/>
        <v>8.1599570100000012</v>
      </c>
      <c r="P42" s="2">
        <f t="shared" si="23"/>
        <v>17.180000000000003</v>
      </c>
      <c r="Q42" s="2">
        <f t="shared" si="23"/>
        <v>44.85528558</v>
      </c>
      <c r="R42" s="2">
        <f t="shared" si="23"/>
        <v>0</v>
      </c>
      <c r="S42" s="2">
        <f>G42-I42</f>
        <v>130.71952500999996</v>
      </c>
      <c r="T42" s="2">
        <f>I42-H42</f>
        <v>18.846674990000025</v>
      </c>
      <c r="U42" s="2">
        <f t="shared" si="8"/>
        <v>35.653944362466952</v>
      </c>
      <c r="V42" s="9" t="s">
        <v>35</v>
      </c>
      <c r="W42" s="26">
        <f t="shared" si="5"/>
        <v>52.859999999999985</v>
      </c>
    </row>
    <row r="43" spans="1:23" ht="47.25">
      <c r="A43" s="5" t="s">
        <v>90</v>
      </c>
      <c r="B43" s="48" t="s">
        <v>290</v>
      </c>
      <c r="C43" s="49" t="s">
        <v>291</v>
      </c>
      <c r="D43" s="2">
        <v>6.56</v>
      </c>
      <c r="E43" s="2">
        <v>0</v>
      </c>
      <c r="F43" s="2" t="s">
        <v>35</v>
      </c>
      <c r="G43" s="2">
        <v>6.56</v>
      </c>
      <c r="H43" s="47">
        <f>J43+L43+N43+P43</f>
        <v>0.26500000000000001</v>
      </c>
      <c r="I43" s="47">
        <f>K43+M43+O43+Q43</f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0.26500000000000001</v>
      </c>
      <c r="Q43" s="2">
        <v>0</v>
      </c>
      <c r="R43" s="2" t="s">
        <v>35</v>
      </c>
      <c r="S43" s="2">
        <f>G43-I43</f>
        <v>6.56</v>
      </c>
      <c r="T43" s="2">
        <f>I43-H43</f>
        <v>-0.26500000000000001</v>
      </c>
      <c r="U43" s="2">
        <f t="shared" si="8"/>
        <v>-100</v>
      </c>
      <c r="V43" s="9" t="s">
        <v>310</v>
      </c>
      <c r="W43" s="26">
        <f t="shared" si="5"/>
        <v>0.26500000000000001</v>
      </c>
    </row>
    <row r="44" spans="1:23" ht="94.5">
      <c r="A44" s="5" t="s">
        <v>91</v>
      </c>
      <c r="B44" s="30" t="s">
        <v>360</v>
      </c>
      <c r="C44" s="7" t="s">
        <v>361</v>
      </c>
      <c r="D44" s="2">
        <v>2.2400000000000002</v>
      </c>
      <c r="E44" s="2">
        <v>1.3580000000000001</v>
      </c>
      <c r="F44" s="2" t="s">
        <v>35</v>
      </c>
      <c r="G44" s="2">
        <v>0.91</v>
      </c>
      <c r="H44" s="47">
        <f t="shared" ref="H44:I48" si="24">J44+L44+N44+P44</f>
        <v>0.91</v>
      </c>
      <c r="I44" s="47">
        <f t="shared" si="24"/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0.91</v>
      </c>
      <c r="Q44" s="2">
        <v>0</v>
      </c>
      <c r="R44" s="2" t="s">
        <v>35</v>
      </c>
      <c r="S44" s="2">
        <f t="shared" ref="S44:S68" si="25">G44-I44</f>
        <v>0.91</v>
      </c>
      <c r="T44" s="2">
        <f t="shared" ref="T44:T68" si="26">I44-H44</f>
        <v>-0.91</v>
      </c>
      <c r="U44" s="2">
        <f t="shared" si="8"/>
        <v>-100</v>
      </c>
      <c r="V44" s="9" t="s">
        <v>504</v>
      </c>
      <c r="W44" s="26">
        <f t="shared" si="5"/>
        <v>0.91</v>
      </c>
    </row>
    <row r="45" spans="1:23" ht="63">
      <c r="A45" s="5" t="s">
        <v>92</v>
      </c>
      <c r="B45" s="48" t="s">
        <v>292</v>
      </c>
      <c r="C45" s="49" t="s">
        <v>293</v>
      </c>
      <c r="D45" s="2">
        <v>1.66</v>
      </c>
      <c r="E45" s="2">
        <v>0.14599999999999999</v>
      </c>
      <c r="F45" s="2" t="s">
        <v>35</v>
      </c>
      <c r="G45" s="2">
        <v>1.52</v>
      </c>
      <c r="H45" s="47">
        <f t="shared" si="24"/>
        <v>1.52</v>
      </c>
      <c r="I45" s="47">
        <f t="shared" si="24"/>
        <v>1.4435679100000001</v>
      </c>
      <c r="J45" s="2">
        <v>1.52</v>
      </c>
      <c r="K45" s="2">
        <v>0</v>
      </c>
      <c r="L45" s="2">
        <v>0</v>
      </c>
      <c r="M45" s="2">
        <v>0</v>
      </c>
      <c r="N45" s="2">
        <v>0</v>
      </c>
      <c r="O45" s="2">
        <v>1.4435679100000001</v>
      </c>
      <c r="P45" s="2">
        <v>0</v>
      </c>
      <c r="Q45" s="2">
        <v>0</v>
      </c>
      <c r="R45" s="2" t="s">
        <v>35</v>
      </c>
      <c r="S45" s="2">
        <f t="shared" si="25"/>
        <v>7.6432089999999953E-2</v>
      </c>
      <c r="T45" s="2">
        <f t="shared" si="26"/>
        <v>-7.6432089999999953E-2</v>
      </c>
      <c r="U45" s="2">
        <f t="shared" si="8"/>
        <v>-5.0284269736842075</v>
      </c>
      <c r="V45" s="9" t="s">
        <v>505</v>
      </c>
      <c r="W45" s="26">
        <f t="shared" si="5"/>
        <v>1.52</v>
      </c>
    </row>
    <row r="46" spans="1:23" ht="78.75">
      <c r="A46" s="5" t="s">
        <v>93</v>
      </c>
      <c r="B46" s="42" t="s">
        <v>150</v>
      </c>
      <c r="C46" s="9" t="s">
        <v>151</v>
      </c>
      <c r="D46" s="2">
        <v>2.0299999999999998</v>
      </c>
      <c r="E46" s="2">
        <v>0.14599999999999999</v>
      </c>
      <c r="F46" s="2" t="s">
        <v>35</v>
      </c>
      <c r="G46" s="2">
        <v>1.88</v>
      </c>
      <c r="H46" s="47">
        <f t="shared" si="24"/>
        <v>1.88</v>
      </c>
      <c r="I46" s="47">
        <f t="shared" si="24"/>
        <v>1.87536305</v>
      </c>
      <c r="J46" s="2">
        <v>0</v>
      </c>
      <c r="K46" s="2">
        <v>0</v>
      </c>
      <c r="L46" s="2">
        <v>1.88</v>
      </c>
      <c r="M46" s="2">
        <v>1.87536305</v>
      </c>
      <c r="N46" s="2">
        <v>0</v>
      </c>
      <c r="O46" s="2">
        <v>0</v>
      </c>
      <c r="P46" s="2">
        <v>0</v>
      </c>
      <c r="Q46" s="2">
        <v>0</v>
      </c>
      <c r="R46" s="2" t="s">
        <v>35</v>
      </c>
      <c r="S46" s="2">
        <f t="shared" si="25"/>
        <v>4.636949999999862E-3</v>
      </c>
      <c r="T46" s="2">
        <f t="shared" si="26"/>
        <v>-4.636949999999862E-3</v>
      </c>
      <c r="U46" s="2">
        <f t="shared" si="8"/>
        <v>-0.24664627659573735</v>
      </c>
      <c r="V46" s="9" t="s">
        <v>506</v>
      </c>
      <c r="W46" s="26">
        <f t="shared" si="5"/>
        <v>1.88</v>
      </c>
    </row>
    <row r="47" spans="1:23" ht="78.75">
      <c r="A47" s="5" t="s">
        <v>94</v>
      </c>
      <c r="B47" s="42" t="s">
        <v>362</v>
      </c>
      <c r="C47" s="9" t="s">
        <v>363</v>
      </c>
      <c r="D47" s="2">
        <v>2.04</v>
      </c>
      <c r="E47" s="2">
        <v>0.14499999999999999</v>
      </c>
      <c r="F47" s="2" t="s">
        <v>35</v>
      </c>
      <c r="G47" s="2">
        <v>1.9</v>
      </c>
      <c r="H47" s="47">
        <f t="shared" si="24"/>
        <v>1.9</v>
      </c>
      <c r="I47" s="47">
        <f t="shared" si="24"/>
        <v>0</v>
      </c>
      <c r="J47" s="2">
        <v>0</v>
      </c>
      <c r="K47" s="2">
        <v>0</v>
      </c>
      <c r="L47" s="2">
        <v>0</v>
      </c>
      <c r="M47" s="2">
        <v>0</v>
      </c>
      <c r="N47" s="2">
        <v>1.9</v>
      </c>
      <c r="O47" s="2">
        <v>0</v>
      </c>
      <c r="P47" s="2">
        <v>0</v>
      </c>
      <c r="Q47" s="2">
        <v>0</v>
      </c>
      <c r="R47" s="2" t="s">
        <v>35</v>
      </c>
      <c r="S47" s="2">
        <f t="shared" si="25"/>
        <v>1.9</v>
      </c>
      <c r="T47" s="2">
        <f t="shared" si="26"/>
        <v>-1.9</v>
      </c>
      <c r="U47" s="2">
        <f t="shared" si="8"/>
        <v>-100</v>
      </c>
      <c r="V47" s="9" t="s">
        <v>507</v>
      </c>
      <c r="W47" s="26">
        <f t="shared" si="5"/>
        <v>1.9</v>
      </c>
    </row>
    <row r="48" spans="1:23" ht="78.75">
      <c r="A48" s="5" t="s">
        <v>95</v>
      </c>
      <c r="B48" s="48" t="s">
        <v>294</v>
      </c>
      <c r="C48" s="49" t="s">
        <v>295</v>
      </c>
      <c r="D48" s="2">
        <v>5.1100000000000003</v>
      </c>
      <c r="E48" s="2">
        <v>3.6509999999999998</v>
      </c>
      <c r="F48" s="2" t="s">
        <v>35</v>
      </c>
      <c r="G48" s="2">
        <v>1.56</v>
      </c>
      <c r="H48" s="47">
        <f t="shared" si="24"/>
        <v>1.56</v>
      </c>
      <c r="I48" s="47">
        <f t="shared" si="24"/>
        <v>1.27218236</v>
      </c>
      <c r="J48" s="2">
        <v>0</v>
      </c>
      <c r="K48" s="2">
        <v>0</v>
      </c>
      <c r="L48" s="2">
        <v>0</v>
      </c>
      <c r="M48" s="2">
        <v>0</v>
      </c>
      <c r="N48" s="2">
        <v>1.56</v>
      </c>
      <c r="O48" s="2">
        <v>1.27218236</v>
      </c>
      <c r="P48" s="2">
        <v>0</v>
      </c>
      <c r="Q48" s="2">
        <v>0</v>
      </c>
      <c r="R48" s="2" t="s">
        <v>35</v>
      </c>
      <c r="S48" s="2">
        <f t="shared" si="25"/>
        <v>0.2878176400000001</v>
      </c>
      <c r="T48" s="2">
        <f t="shared" si="26"/>
        <v>-0.2878176400000001</v>
      </c>
      <c r="U48" s="2">
        <f t="shared" si="8"/>
        <v>-18.449848717948726</v>
      </c>
      <c r="V48" s="9" t="s">
        <v>508</v>
      </c>
      <c r="W48" s="26">
        <f t="shared" si="5"/>
        <v>1.56</v>
      </c>
    </row>
    <row r="49" spans="1:23" ht="78.75">
      <c r="A49" s="5" t="s">
        <v>96</v>
      </c>
      <c r="B49" s="42" t="s">
        <v>153</v>
      </c>
      <c r="C49" s="9" t="s">
        <v>154</v>
      </c>
      <c r="D49" s="2">
        <v>3.17</v>
      </c>
      <c r="E49" s="2">
        <v>0.17199999999999999</v>
      </c>
      <c r="F49" s="2" t="s">
        <v>35</v>
      </c>
      <c r="G49" s="2">
        <v>3</v>
      </c>
      <c r="H49" s="47">
        <f t="shared" ref="H49:H68" si="27">J49+L49+N49+P49</f>
        <v>3</v>
      </c>
      <c r="I49" s="47">
        <f t="shared" ref="I49:I69" si="28">K49+M49+O49+Q49</f>
        <v>9.5783999999999991E-3</v>
      </c>
      <c r="J49" s="2">
        <v>3</v>
      </c>
      <c r="K49" s="2">
        <v>0</v>
      </c>
      <c r="L49" s="2">
        <v>0</v>
      </c>
      <c r="M49" s="2">
        <f>9578.4/1000000</f>
        <v>9.5783999999999991E-3</v>
      </c>
      <c r="N49" s="2">
        <v>0</v>
      </c>
      <c r="O49" s="2">
        <v>0</v>
      </c>
      <c r="P49" s="2">
        <v>0</v>
      </c>
      <c r="Q49" s="2">
        <v>0</v>
      </c>
      <c r="R49" s="2" t="s">
        <v>35</v>
      </c>
      <c r="S49" s="2">
        <f t="shared" si="25"/>
        <v>2.9904215999999999</v>
      </c>
      <c r="T49" s="2">
        <f t="shared" si="26"/>
        <v>-2.9904215999999999</v>
      </c>
      <c r="U49" s="2">
        <f t="shared" si="8"/>
        <v>-99.680719999999994</v>
      </c>
      <c r="V49" s="9" t="s">
        <v>509</v>
      </c>
      <c r="W49" s="26">
        <f t="shared" si="5"/>
        <v>3</v>
      </c>
    </row>
    <row r="50" spans="1:23" ht="78.75">
      <c r="A50" s="5" t="s">
        <v>97</v>
      </c>
      <c r="B50" s="42" t="s">
        <v>144</v>
      </c>
      <c r="C50" s="9" t="s">
        <v>145</v>
      </c>
      <c r="D50" s="2">
        <v>3.25</v>
      </c>
      <c r="E50" s="2">
        <v>0</v>
      </c>
      <c r="F50" s="2" t="s">
        <v>35</v>
      </c>
      <c r="G50" s="2">
        <v>3.25</v>
      </c>
      <c r="H50" s="47">
        <f t="shared" si="27"/>
        <v>3.25</v>
      </c>
      <c r="I50" s="47">
        <f t="shared" si="28"/>
        <v>3.2510801900000001</v>
      </c>
      <c r="J50" s="2">
        <v>0</v>
      </c>
      <c r="K50" s="2">
        <v>0</v>
      </c>
      <c r="L50" s="2">
        <v>3.25</v>
      </c>
      <c r="M50" s="2">
        <v>3.2510801900000001</v>
      </c>
      <c r="N50" s="2">
        <v>0</v>
      </c>
      <c r="O50" s="2">
        <v>0</v>
      </c>
      <c r="P50" s="2">
        <v>0</v>
      </c>
      <c r="Q50" s="2">
        <v>0</v>
      </c>
      <c r="R50" s="2" t="s">
        <v>35</v>
      </c>
      <c r="S50" s="2">
        <f t="shared" si="25"/>
        <v>-1.0801900000001474E-3</v>
      </c>
      <c r="T50" s="2">
        <f t="shared" si="26"/>
        <v>1.0801900000001474E-3</v>
      </c>
      <c r="U50" s="2">
        <f t="shared" si="8"/>
        <v>3.3236615384619916E-2</v>
      </c>
      <c r="V50" s="9" t="s">
        <v>510</v>
      </c>
      <c r="W50" s="26">
        <f t="shared" si="5"/>
        <v>3.25</v>
      </c>
    </row>
    <row r="51" spans="1:23" ht="94.5">
      <c r="A51" s="5" t="s">
        <v>98</v>
      </c>
      <c r="B51" s="42" t="s">
        <v>147</v>
      </c>
      <c r="C51" s="9" t="s">
        <v>148</v>
      </c>
      <c r="D51" s="2">
        <v>9.61</v>
      </c>
      <c r="E51" s="2">
        <v>0</v>
      </c>
      <c r="F51" s="2" t="s">
        <v>35</v>
      </c>
      <c r="G51" s="2">
        <v>9.61</v>
      </c>
      <c r="H51" s="47">
        <f t="shared" si="27"/>
        <v>9.61</v>
      </c>
      <c r="I51" s="47">
        <f t="shared" si="28"/>
        <v>9.6119182100000007</v>
      </c>
      <c r="J51" s="2">
        <v>0</v>
      </c>
      <c r="K51" s="2">
        <v>0</v>
      </c>
      <c r="L51" s="2">
        <v>9.61</v>
      </c>
      <c r="M51" s="2">
        <v>9.6119182100000007</v>
      </c>
      <c r="N51" s="2">
        <v>0</v>
      </c>
      <c r="O51" s="2">
        <v>0</v>
      </c>
      <c r="P51" s="2">
        <v>0</v>
      </c>
      <c r="Q51" s="2">
        <v>0</v>
      </c>
      <c r="R51" s="2" t="s">
        <v>35</v>
      </c>
      <c r="S51" s="2">
        <f t="shared" si="25"/>
        <v>-1.9182100000012525E-3</v>
      </c>
      <c r="T51" s="2">
        <f t="shared" si="26"/>
        <v>1.9182100000012525E-3</v>
      </c>
      <c r="U51" s="2">
        <f t="shared" si="8"/>
        <v>1.9960561914685253E-2</v>
      </c>
      <c r="V51" s="9" t="s">
        <v>511</v>
      </c>
      <c r="W51" s="26">
        <f t="shared" si="5"/>
        <v>9.61</v>
      </c>
    </row>
    <row r="52" spans="1:23" ht="63">
      <c r="A52" s="5" t="s">
        <v>99</v>
      </c>
      <c r="B52" s="9" t="s">
        <v>364</v>
      </c>
      <c r="C52" s="7" t="s">
        <v>365</v>
      </c>
      <c r="D52" s="2">
        <v>3.24</v>
      </c>
      <c r="E52" s="2">
        <v>7.2999999999999995E-2</v>
      </c>
      <c r="F52" s="2" t="s">
        <v>35</v>
      </c>
      <c r="G52" s="2">
        <v>3.17</v>
      </c>
      <c r="H52" s="47">
        <f t="shared" si="27"/>
        <v>3.17</v>
      </c>
      <c r="I52" s="47">
        <f t="shared" si="28"/>
        <v>0</v>
      </c>
      <c r="J52" s="2">
        <v>0</v>
      </c>
      <c r="K52" s="2">
        <v>0</v>
      </c>
      <c r="L52" s="2">
        <v>0</v>
      </c>
      <c r="M52" s="2">
        <v>0</v>
      </c>
      <c r="N52" s="2">
        <v>3.17</v>
      </c>
      <c r="O52" s="2">
        <v>0</v>
      </c>
      <c r="P52" s="2">
        <v>0</v>
      </c>
      <c r="Q52" s="2">
        <v>0</v>
      </c>
      <c r="R52" s="2" t="s">
        <v>35</v>
      </c>
      <c r="S52" s="2">
        <f t="shared" si="25"/>
        <v>3.17</v>
      </c>
      <c r="T52" s="2">
        <f t="shared" si="26"/>
        <v>-3.17</v>
      </c>
      <c r="U52" s="2">
        <f t="shared" si="8"/>
        <v>-100</v>
      </c>
      <c r="V52" s="9" t="s">
        <v>385</v>
      </c>
      <c r="W52" s="26">
        <f t="shared" si="5"/>
        <v>3.17</v>
      </c>
    </row>
    <row r="53" spans="1:23" ht="63">
      <c r="A53" s="5" t="s">
        <v>100</v>
      </c>
      <c r="B53" s="42" t="s">
        <v>366</v>
      </c>
      <c r="C53" s="31" t="s">
        <v>367</v>
      </c>
      <c r="D53" s="2">
        <v>1.24</v>
      </c>
      <c r="E53" s="2">
        <v>0</v>
      </c>
      <c r="F53" s="2" t="s">
        <v>35</v>
      </c>
      <c r="G53" s="2">
        <v>1.24</v>
      </c>
      <c r="H53" s="47">
        <f t="shared" si="27"/>
        <v>1.24</v>
      </c>
      <c r="I53" s="47">
        <f t="shared" si="28"/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1.24</v>
      </c>
      <c r="Q53" s="2">
        <v>0</v>
      </c>
      <c r="R53" s="2" t="s">
        <v>35</v>
      </c>
      <c r="S53" s="2">
        <f t="shared" si="25"/>
        <v>1.24</v>
      </c>
      <c r="T53" s="2">
        <f t="shared" si="26"/>
        <v>-1.24</v>
      </c>
      <c r="U53" s="2">
        <f t="shared" si="8"/>
        <v>-100</v>
      </c>
      <c r="V53" s="9" t="s">
        <v>386</v>
      </c>
      <c r="W53" s="26">
        <f t="shared" si="5"/>
        <v>1.24</v>
      </c>
    </row>
    <row r="54" spans="1:23" ht="47.25">
      <c r="A54" s="5" t="s">
        <v>101</v>
      </c>
      <c r="B54" s="31" t="s">
        <v>554</v>
      </c>
      <c r="C54" s="5" t="s">
        <v>368</v>
      </c>
      <c r="D54" s="2">
        <v>1.01</v>
      </c>
      <c r="E54" s="2">
        <v>0</v>
      </c>
      <c r="F54" s="2" t="s">
        <v>35</v>
      </c>
      <c r="G54" s="2">
        <v>1.01</v>
      </c>
      <c r="H54" s="47">
        <f t="shared" si="27"/>
        <v>1.01</v>
      </c>
      <c r="I54" s="47">
        <f t="shared" si="28"/>
        <v>0</v>
      </c>
      <c r="J54" s="2">
        <v>0</v>
      </c>
      <c r="K54" s="2">
        <v>0</v>
      </c>
      <c r="L54" s="2">
        <v>1.01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 t="s">
        <v>35</v>
      </c>
      <c r="S54" s="2">
        <f t="shared" si="25"/>
        <v>1.01</v>
      </c>
      <c r="T54" s="2">
        <f t="shared" si="26"/>
        <v>-1.01</v>
      </c>
      <c r="U54" s="2">
        <f t="shared" si="8"/>
        <v>-100</v>
      </c>
      <c r="V54" s="9" t="s">
        <v>387</v>
      </c>
      <c r="W54" s="26">
        <f t="shared" si="5"/>
        <v>1.01</v>
      </c>
    </row>
    <row r="55" spans="1:23" ht="47.25">
      <c r="A55" s="5" t="s">
        <v>102</v>
      </c>
      <c r="B55" s="31" t="s">
        <v>369</v>
      </c>
      <c r="C55" s="5" t="s">
        <v>370</v>
      </c>
      <c r="D55" s="2">
        <v>0.57999999999999996</v>
      </c>
      <c r="E55" s="2">
        <v>0</v>
      </c>
      <c r="F55" s="2" t="s">
        <v>35</v>
      </c>
      <c r="G55" s="2">
        <v>0.57999999999999996</v>
      </c>
      <c r="H55" s="47">
        <f t="shared" si="27"/>
        <v>0.57999999999999996</v>
      </c>
      <c r="I55" s="47">
        <f t="shared" si="28"/>
        <v>7.2187680000000004E-2</v>
      </c>
      <c r="J55" s="2">
        <v>0</v>
      </c>
      <c r="K55" s="2">
        <v>0</v>
      </c>
      <c r="L55" s="2">
        <v>0.57999999999999996</v>
      </c>
      <c r="M55" s="2">
        <v>0</v>
      </c>
      <c r="N55" s="2">
        <v>0</v>
      </c>
      <c r="O55" s="2">
        <v>0</v>
      </c>
      <c r="P55" s="2">
        <v>0</v>
      </c>
      <c r="Q55" s="2">
        <v>7.2187680000000004E-2</v>
      </c>
      <c r="R55" s="2" t="s">
        <v>35</v>
      </c>
      <c r="S55" s="2">
        <f t="shared" si="25"/>
        <v>0.50781231999999998</v>
      </c>
      <c r="T55" s="2">
        <f t="shared" si="26"/>
        <v>-0.50781231999999998</v>
      </c>
      <c r="U55" s="2">
        <f t="shared" si="8"/>
        <v>-87.553848275862066</v>
      </c>
      <c r="V55" s="9" t="s">
        <v>512</v>
      </c>
      <c r="W55" s="26">
        <f t="shared" si="5"/>
        <v>0.57999999999999996</v>
      </c>
    </row>
    <row r="56" spans="1:23" ht="47.25">
      <c r="A56" s="5" t="s">
        <v>103</v>
      </c>
      <c r="B56" s="31" t="s">
        <v>371</v>
      </c>
      <c r="C56" s="5" t="s">
        <v>372</v>
      </c>
      <c r="D56" s="2">
        <v>0.79</v>
      </c>
      <c r="E56" s="2">
        <v>0</v>
      </c>
      <c r="F56" s="2" t="s">
        <v>35</v>
      </c>
      <c r="G56" s="2">
        <v>0.79</v>
      </c>
      <c r="H56" s="47">
        <f t="shared" si="27"/>
        <v>0.79</v>
      </c>
      <c r="I56" s="47">
        <f t="shared" si="28"/>
        <v>0</v>
      </c>
      <c r="J56" s="2">
        <v>0</v>
      </c>
      <c r="K56" s="2">
        <v>0</v>
      </c>
      <c r="L56" s="2">
        <v>0.79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 t="s">
        <v>35</v>
      </c>
      <c r="S56" s="2">
        <f t="shared" si="25"/>
        <v>0.79</v>
      </c>
      <c r="T56" s="2">
        <f t="shared" si="26"/>
        <v>-0.79</v>
      </c>
      <c r="U56" s="2">
        <f t="shared" si="8"/>
        <v>-100</v>
      </c>
      <c r="V56" s="9" t="s">
        <v>388</v>
      </c>
      <c r="W56" s="26">
        <f t="shared" si="5"/>
        <v>0.79</v>
      </c>
    </row>
    <row r="57" spans="1:23" ht="63">
      <c r="A57" s="5" t="s">
        <v>104</v>
      </c>
      <c r="B57" s="30" t="s">
        <v>373</v>
      </c>
      <c r="C57" s="9" t="s">
        <v>374</v>
      </c>
      <c r="D57" s="2">
        <v>2.84</v>
      </c>
      <c r="E57" s="2">
        <v>0</v>
      </c>
      <c r="F57" s="2" t="s">
        <v>35</v>
      </c>
      <c r="G57" s="2">
        <v>2.835</v>
      </c>
      <c r="H57" s="47">
        <f t="shared" si="27"/>
        <v>2.835</v>
      </c>
      <c r="I57" s="47">
        <f t="shared" si="28"/>
        <v>2.4070312399999998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2.835</v>
      </c>
      <c r="Q57" s="2">
        <v>2.4070312399999998</v>
      </c>
      <c r="R57" s="2" t="s">
        <v>35</v>
      </c>
      <c r="S57" s="2">
        <f t="shared" si="25"/>
        <v>0.42796876000000017</v>
      </c>
      <c r="T57" s="2">
        <f t="shared" si="26"/>
        <v>-0.42796876000000017</v>
      </c>
      <c r="U57" s="2">
        <f t="shared" si="8"/>
        <v>-15.095899823633163</v>
      </c>
      <c r="V57" s="9" t="s">
        <v>513</v>
      </c>
      <c r="W57" s="26">
        <f t="shared" si="5"/>
        <v>2.835</v>
      </c>
    </row>
    <row r="58" spans="1:23" ht="78.75">
      <c r="A58" s="5" t="s">
        <v>105</v>
      </c>
      <c r="B58" s="30" t="s">
        <v>375</v>
      </c>
      <c r="C58" s="9" t="s">
        <v>376</v>
      </c>
      <c r="D58" s="2">
        <v>5.12</v>
      </c>
      <c r="E58" s="2">
        <v>0</v>
      </c>
      <c r="F58" s="2" t="s">
        <v>35</v>
      </c>
      <c r="G58" s="2">
        <v>5.12</v>
      </c>
      <c r="H58" s="47">
        <f t="shared" si="27"/>
        <v>5.12</v>
      </c>
      <c r="I58" s="47">
        <f t="shared" si="28"/>
        <v>7.1467146599999998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5.12</v>
      </c>
      <c r="Q58" s="2">
        <v>7.1467146599999998</v>
      </c>
      <c r="R58" s="2" t="s">
        <v>35</v>
      </c>
      <c r="S58" s="2">
        <f t="shared" si="25"/>
        <v>-2.0267146599999997</v>
      </c>
      <c r="T58" s="2">
        <f t="shared" si="26"/>
        <v>2.0267146599999997</v>
      </c>
      <c r="U58" s="2">
        <f t="shared" si="8"/>
        <v>39.584270703124993</v>
      </c>
      <c r="V58" s="9" t="s">
        <v>514</v>
      </c>
      <c r="W58" s="26">
        <f t="shared" si="5"/>
        <v>5.12</v>
      </c>
    </row>
    <row r="59" spans="1:23" ht="63">
      <c r="A59" s="5" t="s">
        <v>108</v>
      </c>
      <c r="B59" s="30" t="s">
        <v>377</v>
      </c>
      <c r="C59" s="9" t="s">
        <v>378</v>
      </c>
      <c r="D59" s="2">
        <v>1.91</v>
      </c>
      <c r="E59" s="2">
        <v>0</v>
      </c>
      <c r="F59" s="2" t="s">
        <v>35</v>
      </c>
      <c r="G59" s="2">
        <v>1.91</v>
      </c>
      <c r="H59" s="47">
        <f t="shared" si="27"/>
        <v>1.91</v>
      </c>
      <c r="I59" s="47">
        <f t="shared" si="28"/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1.91</v>
      </c>
      <c r="Q59" s="2">
        <v>0</v>
      </c>
      <c r="R59" s="2" t="s">
        <v>35</v>
      </c>
      <c r="S59" s="2">
        <f t="shared" si="25"/>
        <v>1.91</v>
      </c>
      <c r="T59" s="2">
        <f t="shared" si="26"/>
        <v>-1.91</v>
      </c>
      <c r="U59" s="2">
        <f t="shared" si="8"/>
        <v>-100</v>
      </c>
      <c r="V59" s="9" t="s">
        <v>389</v>
      </c>
      <c r="W59" s="26">
        <f t="shared" si="5"/>
        <v>1.91</v>
      </c>
    </row>
    <row r="60" spans="1:23" ht="31.5">
      <c r="A60" s="5" t="s">
        <v>109</v>
      </c>
      <c r="B60" s="48" t="s">
        <v>298</v>
      </c>
      <c r="C60" s="49" t="s">
        <v>299</v>
      </c>
      <c r="D60" s="2">
        <v>1.1599999999999999</v>
      </c>
      <c r="E60" s="2">
        <v>0</v>
      </c>
      <c r="F60" s="2" t="s">
        <v>35</v>
      </c>
      <c r="G60" s="2">
        <v>1.1599999999999999</v>
      </c>
      <c r="H60" s="47">
        <f t="shared" si="27"/>
        <v>1.1599999999999999</v>
      </c>
      <c r="I60" s="47">
        <f t="shared" si="28"/>
        <v>0</v>
      </c>
      <c r="J60" s="2">
        <v>0</v>
      </c>
      <c r="K60" s="2">
        <v>0</v>
      </c>
      <c r="L60" s="2">
        <v>0</v>
      </c>
      <c r="M60" s="2">
        <v>0</v>
      </c>
      <c r="N60" s="2">
        <v>1.1599999999999999</v>
      </c>
      <c r="O60" s="2">
        <v>0</v>
      </c>
      <c r="P60" s="2">
        <v>0</v>
      </c>
      <c r="Q60" s="2">
        <v>0</v>
      </c>
      <c r="R60" s="2" t="s">
        <v>35</v>
      </c>
      <c r="S60" s="2">
        <f t="shared" si="25"/>
        <v>1.1599999999999999</v>
      </c>
      <c r="T60" s="2">
        <f t="shared" si="26"/>
        <v>-1.1599999999999999</v>
      </c>
      <c r="U60" s="2">
        <f t="shared" si="8"/>
        <v>-100</v>
      </c>
      <c r="V60" s="9" t="s">
        <v>390</v>
      </c>
      <c r="W60" s="26">
        <f t="shared" si="5"/>
        <v>1.1599999999999999</v>
      </c>
    </row>
    <row r="61" spans="1:23" ht="47.25">
      <c r="A61" s="5" t="s">
        <v>110</v>
      </c>
      <c r="B61" s="32" t="s">
        <v>163</v>
      </c>
      <c r="C61" s="31" t="s">
        <v>164</v>
      </c>
      <c r="D61" s="2">
        <v>1.58</v>
      </c>
      <c r="E61" s="2">
        <v>0</v>
      </c>
      <c r="F61" s="2" t="s">
        <v>35</v>
      </c>
      <c r="G61" s="2">
        <v>0.11</v>
      </c>
      <c r="H61" s="47">
        <f t="shared" si="27"/>
        <v>0.11</v>
      </c>
      <c r="I61" s="47">
        <f t="shared" si="28"/>
        <v>1.6390466799999999</v>
      </c>
      <c r="J61" s="2">
        <v>0.11</v>
      </c>
      <c r="K61" s="2">
        <v>0.56988220999999994</v>
      </c>
      <c r="L61" s="2">
        <v>0</v>
      </c>
      <c r="M61" s="2">
        <v>0.64052861000000005</v>
      </c>
      <c r="N61" s="2">
        <v>0</v>
      </c>
      <c r="O61" s="2">
        <v>0.42863585999999998</v>
      </c>
      <c r="P61" s="2">
        <v>0</v>
      </c>
      <c r="Q61" s="2">
        <v>0</v>
      </c>
      <c r="R61" s="2" t="s">
        <v>35</v>
      </c>
      <c r="S61" s="2">
        <f t="shared" si="25"/>
        <v>-1.5290466799999998</v>
      </c>
      <c r="T61" s="2">
        <f t="shared" si="26"/>
        <v>1.5290466799999998</v>
      </c>
      <c r="U61" s="2">
        <f t="shared" si="8"/>
        <v>1390.0424363636362</v>
      </c>
      <c r="V61" s="9" t="s">
        <v>515</v>
      </c>
      <c r="W61" s="26">
        <f t="shared" si="5"/>
        <v>0.11</v>
      </c>
    </row>
    <row r="62" spans="1:23" ht="63">
      <c r="A62" s="5" t="s">
        <v>111</v>
      </c>
      <c r="B62" s="32" t="s">
        <v>379</v>
      </c>
      <c r="C62" s="5" t="s">
        <v>380</v>
      </c>
      <c r="D62" s="2">
        <v>3.9849999999999999</v>
      </c>
      <c r="E62" s="2">
        <v>0</v>
      </c>
      <c r="F62" s="2" t="s">
        <v>35</v>
      </c>
      <c r="G62" s="2">
        <v>3.99</v>
      </c>
      <c r="H62" s="47">
        <f t="shared" si="27"/>
        <v>3.99</v>
      </c>
      <c r="I62" s="47">
        <f t="shared" si="28"/>
        <v>2.3088147800000001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3.99</v>
      </c>
      <c r="Q62" s="2">
        <v>2.3088147800000001</v>
      </c>
      <c r="R62" s="2" t="s">
        <v>35</v>
      </c>
      <c r="S62" s="2">
        <f t="shared" si="25"/>
        <v>1.6811852200000001</v>
      </c>
      <c r="T62" s="2">
        <f t="shared" si="26"/>
        <v>-1.6811852200000001</v>
      </c>
      <c r="U62" s="2">
        <f t="shared" si="8"/>
        <v>-42.1349679197995</v>
      </c>
      <c r="V62" s="9" t="s">
        <v>516</v>
      </c>
      <c r="W62" s="26">
        <f t="shared" si="5"/>
        <v>3.99</v>
      </c>
    </row>
    <row r="63" spans="1:23" ht="63">
      <c r="A63" s="5" t="s">
        <v>112</v>
      </c>
      <c r="B63" s="31" t="s">
        <v>159</v>
      </c>
      <c r="C63" s="5" t="s">
        <v>160</v>
      </c>
      <c r="D63" s="2">
        <v>0.4</v>
      </c>
      <c r="E63" s="2">
        <v>3.6799999999999999E-2</v>
      </c>
      <c r="F63" s="2" t="s">
        <v>35</v>
      </c>
      <c r="G63" s="2">
        <v>0.36</v>
      </c>
      <c r="H63" s="47">
        <f t="shared" si="27"/>
        <v>0.36</v>
      </c>
      <c r="I63" s="47">
        <f t="shared" si="28"/>
        <v>0.36003151999999999</v>
      </c>
      <c r="J63" s="2">
        <v>0.36</v>
      </c>
      <c r="K63" s="2">
        <v>0.36003151999999999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 t="s">
        <v>35</v>
      </c>
      <c r="S63" s="2">
        <f t="shared" si="25"/>
        <v>-3.1520000000007098E-5</v>
      </c>
      <c r="T63" s="2">
        <f t="shared" si="26"/>
        <v>3.1520000000007098E-5</v>
      </c>
      <c r="U63" s="2">
        <f t="shared" si="8"/>
        <v>8.755555555557527E-3</v>
      </c>
      <c r="V63" s="9" t="s">
        <v>517</v>
      </c>
      <c r="W63" s="26">
        <f t="shared" si="5"/>
        <v>0.36</v>
      </c>
    </row>
    <row r="64" spans="1:23" ht="47.25">
      <c r="A64" s="5" t="s">
        <v>113</v>
      </c>
      <c r="B64" s="42" t="s">
        <v>106</v>
      </c>
      <c r="C64" s="9" t="s">
        <v>107</v>
      </c>
      <c r="D64" s="2">
        <f>E64+0.59</f>
        <v>0.73</v>
      </c>
      <c r="E64" s="2">
        <v>0.14000000000000001</v>
      </c>
      <c r="F64" s="2" t="s">
        <v>35</v>
      </c>
      <c r="G64" s="2">
        <v>0.59</v>
      </c>
      <c r="H64" s="47">
        <f t="shared" si="27"/>
        <v>0.59</v>
      </c>
      <c r="I64" s="47">
        <f t="shared" si="28"/>
        <v>0.85899453000000003</v>
      </c>
      <c r="J64" s="2">
        <v>0.59</v>
      </c>
      <c r="K64" s="2">
        <v>0</v>
      </c>
      <c r="L64" s="2">
        <v>0</v>
      </c>
      <c r="M64" s="2">
        <v>0</v>
      </c>
      <c r="N64" s="2">
        <v>0</v>
      </c>
      <c r="O64" s="2">
        <v>0.85899453000000003</v>
      </c>
      <c r="P64" s="2">
        <v>0</v>
      </c>
      <c r="Q64" s="2">
        <v>0</v>
      </c>
      <c r="R64" s="2" t="s">
        <v>35</v>
      </c>
      <c r="S64" s="2">
        <f t="shared" si="25"/>
        <v>-0.26899453000000006</v>
      </c>
      <c r="T64" s="2">
        <f t="shared" si="26"/>
        <v>0.26899453000000006</v>
      </c>
      <c r="U64" s="2">
        <f t="shared" si="8"/>
        <v>45.592293220338995</v>
      </c>
      <c r="V64" s="9" t="s">
        <v>518</v>
      </c>
      <c r="W64" s="26">
        <f t="shared" si="5"/>
        <v>0.59</v>
      </c>
    </row>
    <row r="65" spans="1:23" ht="157.5">
      <c r="A65" s="5" t="s">
        <v>114</v>
      </c>
      <c r="B65" s="30" t="s">
        <v>381</v>
      </c>
      <c r="C65" s="5" t="s">
        <v>382</v>
      </c>
      <c r="D65" s="2">
        <v>4.9400000000000004</v>
      </c>
      <c r="E65" s="2">
        <v>2.524</v>
      </c>
      <c r="F65" s="2" t="s">
        <v>35</v>
      </c>
      <c r="G65" s="2">
        <v>2.42</v>
      </c>
      <c r="H65" s="47">
        <f t="shared" si="27"/>
        <v>2.42</v>
      </c>
      <c r="I65" s="47">
        <f t="shared" si="28"/>
        <v>0</v>
      </c>
      <c r="J65" s="2">
        <v>0</v>
      </c>
      <c r="K65" s="2">
        <v>0</v>
      </c>
      <c r="L65" s="2">
        <v>2.42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 t="s">
        <v>35</v>
      </c>
      <c r="S65" s="2">
        <f t="shared" si="25"/>
        <v>2.42</v>
      </c>
      <c r="T65" s="2">
        <f t="shared" si="26"/>
        <v>-2.42</v>
      </c>
      <c r="U65" s="2">
        <f t="shared" si="8"/>
        <v>-100</v>
      </c>
      <c r="V65" s="9" t="s">
        <v>519</v>
      </c>
      <c r="W65" s="26">
        <f t="shared" si="5"/>
        <v>2.42</v>
      </c>
    </row>
    <row r="66" spans="1:23" ht="141.75">
      <c r="A66" s="5" t="s">
        <v>115</v>
      </c>
      <c r="B66" s="30" t="s">
        <v>383</v>
      </c>
      <c r="C66" s="5" t="s">
        <v>384</v>
      </c>
      <c r="D66" s="2">
        <v>2.23</v>
      </c>
      <c r="E66" s="2">
        <v>0.113</v>
      </c>
      <c r="F66" s="2" t="s">
        <v>35</v>
      </c>
      <c r="G66" s="2">
        <v>2.12</v>
      </c>
      <c r="H66" s="47">
        <f t="shared" si="27"/>
        <v>2.12</v>
      </c>
      <c r="I66" s="47">
        <f t="shared" si="28"/>
        <v>0</v>
      </c>
      <c r="J66" s="2">
        <v>0</v>
      </c>
      <c r="K66" s="2">
        <v>0</v>
      </c>
      <c r="L66" s="2">
        <v>0</v>
      </c>
      <c r="M66" s="2">
        <v>0</v>
      </c>
      <c r="N66" s="2">
        <v>2.12</v>
      </c>
      <c r="O66" s="2">
        <v>0</v>
      </c>
      <c r="P66" s="2">
        <v>0</v>
      </c>
      <c r="Q66" s="2">
        <v>0</v>
      </c>
      <c r="R66" s="2" t="s">
        <v>35</v>
      </c>
      <c r="S66" s="2">
        <f t="shared" si="25"/>
        <v>2.12</v>
      </c>
      <c r="T66" s="2">
        <f t="shared" si="26"/>
        <v>-2.12</v>
      </c>
      <c r="U66" s="2">
        <f t="shared" si="8"/>
        <v>-100</v>
      </c>
      <c r="V66" s="9" t="s">
        <v>391</v>
      </c>
      <c r="W66" s="26">
        <f t="shared" si="5"/>
        <v>2.12</v>
      </c>
    </row>
    <row r="67" spans="1:23" ht="189">
      <c r="A67" s="5" t="s">
        <v>116</v>
      </c>
      <c r="B67" s="32" t="s">
        <v>171</v>
      </c>
      <c r="C67" s="5" t="s">
        <v>172</v>
      </c>
      <c r="D67" s="2">
        <v>0.71</v>
      </c>
      <c r="E67" s="2">
        <v>6.0699999999999997E-2</v>
      </c>
      <c r="F67" s="2" t="s">
        <v>35</v>
      </c>
      <c r="G67" s="2">
        <v>0.65</v>
      </c>
      <c r="H67" s="47">
        <f t="shared" si="27"/>
        <v>0.65</v>
      </c>
      <c r="I67" s="47">
        <f t="shared" si="28"/>
        <v>0.64780468000000002</v>
      </c>
      <c r="J67" s="2">
        <v>0</v>
      </c>
      <c r="K67" s="2">
        <v>0.64780468000000002</v>
      </c>
      <c r="L67" s="2">
        <v>0.65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 t="s">
        <v>35</v>
      </c>
      <c r="S67" s="2">
        <f t="shared" si="25"/>
        <v>2.1953200000000006E-3</v>
      </c>
      <c r="T67" s="2">
        <f t="shared" si="26"/>
        <v>-2.1953200000000006E-3</v>
      </c>
      <c r="U67" s="2">
        <f t="shared" si="8"/>
        <v>-0.33774153846153854</v>
      </c>
      <c r="V67" s="9" t="s">
        <v>520</v>
      </c>
      <c r="W67" s="26">
        <f t="shared" si="5"/>
        <v>0.65</v>
      </c>
    </row>
    <row r="68" spans="1:23" ht="78.75">
      <c r="A68" s="5" t="s">
        <v>117</v>
      </c>
      <c r="B68" s="48" t="s">
        <v>308</v>
      </c>
      <c r="C68" s="49" t="s">
        <v>309</v>
      </c>
      <c r="D68" s="2">
        <v>133.16300000000001</v>
      </c>
      <c r="E68" s="2">
        <v>1.266</v>
      </c>
      <c r="F68" s="2" t="s">
        <v>35</v>
      </c>
      <c r="G68" s="2">
        <f>D68-E68</f>
        <v>131.89700000000002</v>
      </c>
      <c r="H68" s="47">
        <f t="shared" si="27"/>
        <v>0.91</v>
      </c>
      <c r="I68" s="47">
        <f t="shared" si="28"/>
        <v>15.08459511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0.91</v>
      </c>
      <c r="Q68" s="2">
        <v>15.08459511</v>
      </c>
      <c r="R68" s="2" t="s">
        <v>35</v>
      </c>
      <c r="S68" s="2">
        <f t="shared" si="25"/>
        <v>116.81240489000002</v>
      </c>
      <c r="T68" s="2">
        <f t="shared" si="26"/>
        <v>14.17459511</v>
      </c>
      <c r="U68" s="2">
        <f t="shared" si="8"/>
        <v>1557.6478142857143</v>
      </c>
      <c r="V68" s="9" t="s">
        <v>521</v>
      </c>
      <c r="W68" s="26">
        <f t="shared" si="5"/>
        <v>0.91</v>
      </c>
    </row>
    <row r="69" spans="1:23" ht="63">
      <c r="A69" s="5" t="s">
        <v>118</v>
      </c>
      <c r="B69" s="51" t="s">
        <v>436</v>
      </c>
      <c r="C69" s="9" t="s">
        <v>435</v>
      </c>
      <c r="D69" s="6" t="s">
        <v>35</v>
      </c>
      <c r="E69" s="2">
        <v>0</v>
      </c>
      <c r="F69" s="2" t="s">
        <v>35</v>
      </c>
      <c r="G69" s="6" t="s">
        <v>35</v>
      </c>
      <c r="H69" s="6" t="s">
        <v>35</v>
      </c>
      <c r="I69" s="47">
        <f t="shared" si="28"/>
        <v>0.73661228000000001</v>
      </c>
      <c r="J69" s="6" t="s">
        <v>35</v>
      </c>
      <c r="K69" s="2">
        <v>0</v>
      </c>
      <c r="L69" s="6" t="s">
        <v>35</v>
      </c>
      <c r="M69" s="2">
        <v>0</v>
      </c>
      <c r="N69" s="6" t="s">
        <v>35</v>
      </c>
      <c r="O69" s="2">
        <v>0</v>
      </c>
      <c r="P69" s="6" t="s">
        <v>35</v>
      </c>
      <c r="Q69" s="2">
        <v>0.73661228000000001</v>
      </c>
      <c r="R69" s="2" t="s">
        <v>35</v>
      </c>
      <c r="S69" s="2" t="s">
        <v>35</v>
      </c>
      <c r="T69" s="2" t="s">
        <v>35</v>
      </c>
      <c r="U69" s="2" t="s">
        <v>35</v>
      </c>
      <c r="V69" s="9" t="s">
        <v>437</v>
      </c>
      <c r="W69" s="26" t="str">
        <f t="shared" si="5"/>
        <v>нд</v>
      </c>
    </row>
    <row r="70" spans="1:23" ht="31.5">
      <c r="A70" s="5" t="s">
        <v>119</v>
      </c>
      <c r="B70" s="52" t="s">
        <v>439</v>
      </c>
      <c r="C70" s="9" t="s">
        <v>438</v>
      </c>
      <c r="D70" s="6" t="s">
        <v>35</v>
      </c>
      <c r="E70" s="2">
        <v>0</v>
      </c>
      <c r="F70" s="2" t="s">
        <v>35</v>
      </c>
      <c r="G70" s="6" t="s">
        <v>35</v>
      </c>
      <c r="H70" s="6" t="s">
        <v>35</v>
      </c>
      <c r="I70" s="47">
        <f t="shared" ref="I70:I80" si="29">K70+M70+O70+Q70</f>
        <v>0.14321196</v>
      </c>
      <c r="J70" s="6" t="s">
        <v>35</v>
      </c>
      <c r="K70" s="2">
        <v>0</v>
      </c>
      <c r="L70" s="6" t="s">
        <v>35</v>
      </c>
      <c r="M70" s="2">
        <v>0</v>
      </c>
      <c r="N70" s="6" t="s">
        <v>35</v>
      </c>
      <c r="O70" s="2">
        <v>0</v>
      </c>
      <c r="P70" s="6" t="s">
        <v>35</v>
      </c>
      <c r="Q70" s="2">
        <v>0.14321196</v>
      </c>
      <c r="R70" s="2" t="s">
        <v>35</v>
      </c>
      <c r="S70" s="2" t="s">
        <v>35</v>
      </c>
      <c r="T70" s="2" t="s">
        <v>35</v>
      </c>
      <c r="U70" s="2" t="s">
        <v>35</v>
      </c>
      <c r="V70" s="9" t="s">
        <v>440</v>
      </c>
      <c r="W70" s="26" t="str">
        <f t="shared" si="5"/>
        <v>нд</v>
      </c>
    </row>
    <row r="71" spans="1:23" ht="47.25">
      <c r="A71" s="5" t="s">
        <v>120</v>
      </c>
      <c r="B71" s="9" t="s">
        <v>442</v>
      </c>
      <c r="C71" s="9" t="s">
        <v>441</v>
      </c>
      <c r="D71" s="6" t="s">
        <v>35</v>
      </c>
      <c r="E71" s="2">
        <v>0</v>
      </c>
      <c r="F71" s="2" t="s">
        <v>35</v>
      </c>
      <c r="G71" s="6" t="s">
        <v>35</v>
      </c>
      <c r="H71" s="6" t="s">
        <v>35</v>
      </c>
      <c r="I71" s="47">
        <f t="shared" si="29"/>
        <v>9.8983799999999997E-2</v>
      </c>
      <c r="J71" s="6" t="s">
        <v>35</v>
      </c>
      <c r="K71" s="2">
        <v>0</v>
      </c>
      <c r="L71" s="6" t="s">
        <v>35</v>
      </c>
      <c r="M71" s="2">
        <v>0</v>
      </c>
      <c r="N71" s="6" t="s">
        <v>35</v>
      </c>
      <c r="O71" s="2">
        <v>0</v>
      </c>
      <c r="P71" s="6" t="s">
        <v>35</v>
      </c>
      <c r="Q71" s="2">
        <v>9.8983799999999997E-2</v>
      </c>
      <c r="R71" s="2" t="s">
        <v>35</v>
      </c>
      <c r="S71" s="2" t="s">
        <v>35</v>
      </c>
      <c r="T71" s="2" t="s">
        <v>35</v>
      </c>
      <c r="U71" s="2" t="s">
        <v>35</v>
      </c>
      <c r="V71" s="9" t="s">
        <v>449</v>
      </c>
      <c r="W71" s="26" t="str">
        <f t="shared" si="5"/>
        <v>нд</v>
      </c>
    </row>
    <row r="72" spans="1:23" ht="63">
      <c r="A72" s="5" t="s">
        <v>121</v>
      </c>
      <c r="B72" s="9" t="s">
        <v>444</v>
      </c>
      <c r="C72" s="9" t="s">
        <v>443</v>
      </c>
      <c r="D72" s="6">
        <v>0.23</v>
      </c>
      <c r="E72" s="2">
        <v>0</v>
      </c>
      <c r="F72" s="2" t="s">
        <v>35</v>
      </c>
      <c r="G72" s="2">
        <f t="shared" ref="G72:G92" si="30">D72-E72</f>
        <v>0.23</v>
      </c>
      <c r="H72" s="6" t="s">
        <v>35</v>
      </c>
      <c r="I72" s="47">
        <f t="shared" si="29"/>
        <v>0.23474782999999999</v>
      </c>
      <c r="J72" s="6" t="s">
        <v>35</v>
      </c>
      <c r="K72" s="2">
        <v>0</v>
      </c>
      <c r="L72" s="6" t="s">
        <v>35</v>
      </c>
      <c r="M72" s="2">
        <v>0</v>
      </c>
      <c r="N72" s="6" t="s">
        <v>35</v>
      </c>
      <c r="O72" s="2">
        <v>0</v>
      </c>
      <c r="P72" s="6" t="s">
        <v>35</v>
      </c>
      <c r="Q72" s="2">
        <v>0.23474782999999999</v>
      </c>
      <c r="R72" s="2" t="s">
        <v>35</v>
      </c>
      <c r="S72" s="2" t="s">
        <v>35</v>
      </c>
      <c r="T72" s="2" t="s">
        <v>35</v>
      </c>
      <c r="U72" s="2" t="s">
        <v>35</v>
      </c>
      <c r="V72" s="9" t="s">
        <v>522</v>
      </c>
      <c r="W72" s="26" t="str">
        <f t="shared" si="5"/>
        <v>нд</v>
      </c>
    </row>
    <row r="73" spans="1:23" ht="63">
      <c r="A73" s="5" t="s">
        <v>122</v>
      </c>
      <c r="B73" s="9" t="s">
        <v>446</v>
      </c>
      <c r="C73" s="5" t="s">
        <v>445</v>
      </c>
      <c r="D73" s="6">
        <v>0.17</v>
      </c>
      <c r="E73" s="2">
        <v>0</v>
      </c>
      <c r="F73" s="2" t="s">
        <v>35</v>
      </c>
      <c r="G73" s="2">
        <f t="shared" si="30"/>
        <v>0.17</v>
      </c>
      <c r="H73" s="6" t="s">
        <v>35</v>
      </c>
      <c r="I73" s="47">
        <f t="shared" si="29"/>
        <v>0.16860143</v>
      </c>
      <c r="J73" s="6" t="s">
        <v>35</v>
      </c>
      <c r="K73" s="2">
        <v>0</v>
      </c>
      <c r="L73" s="6" t="s">
        <v>35</v>
      </c>
      <c r="M73" s="2">
        <v>0</v>
      </c>
      <c r="N73" s="6" t="s">
        <v>35</v>
      </c>
      <c r="O73" s="2">
        <v>0</v>
      </c>
      <c r="P73" s="6" t="s">
        <v>35</v>
      </c>
      <c r="Q73" s="2">
        <v>0.16860143</v>
      </c>
      <c r="R73" s="2" t="s">
        <v>35</v>
      </c>
      <c r="S73" s="2" t="s">
        <v>35</v>
      </c>
      <c r="T73" s="2" t="s">
        <v>35</v>
      </c>
      <c r="U73" s="2" t="s">
        <v>35</v>
      </c>
      <c r="V73" s="9" t="s">
        <v>523</v>
      </c>
      <c r="W73" s="26" t="str">
        <f t="shared" si="5"/>
        <v>нд</v>
      </c>
    </row>
    <row r="74" spans="1:23" ht="63">
      <c r="A74" s="5" t="s">
        <v>123</v>
      </c>
      <c r="B74" s="9" t="s">
        <v>448</v>
      </c>
      <c r="C74" s="5" t="s">
        <v>447</v>
      </c>
      <c r="D74" s="6">
        <v>0.18</v>
      </c>
      <c r="E74" s="2">
        <v>0</v>
      </c>
      <c r="F74" s="2" t="s">
        <v>35</v>
      </c>
      <c r="G74" s="2">
        <f t="shared" si="30"/>
        <v>0.18</v>
      </c>
      <c r="H74" s="6" t="s">
        <v>35</v>
      </c>
      <c r="I74" s="47">
        <f t="shared" si="29"/>
        <v>0.18100956000000001</v>
      </c>
      <c r="J74" s="6" t="s">
        <v>35</v>
      </c>
      <c r="K74" s="2">
        <v>0</v>
      </c>
      <c r="L74" s="6" t="s">
        <v>35</v>
      </c>
      <c r="M74" s="2">
        <v>0</v>
      </c>
      <c r="N74" s="6" t="s">
        <v>35</v>
      </c>
      <c r="O74" s="2">
        <v>0</v>
      </c>
      <c r="P74" s="6" t="s">
        <v>35</v>
      </c>
      <c r="Q74" s="2">
        <v>0.18100956000000001</v>
      </c>
      <c r="R74" s="2" t="s">
        <v>35</v>
      </c>
      <c r="S74" s="2" t="s">
        <v>35</v>
      </c>
      <c r="T74" s="2" t="s">
        <v>35</v>
      </c>
      <c r="U74" s="2" t="s">
        <v>35</v>
      </c>
      <c r="V74" s="9" t="s">
        <v>524</v>
      </c>
      <c r="W74" s="26" t="str">
        <f t="shared" si="5"/>
        <v>нд</v>
      </c>
    </row>
    <row r="75" spans="1:23" ht="47.25">
      <c r="A75" s="5" t="s">
        <v>127</v>
      </c>
      <c r="B75" s="48" t="s">
        <v>459</v>
      </c>
      <c r="C75" s="49" t="s">
        <v>458</v>
      </c>
      <c r="D75" s="6" t="s">
        <v>35</v>
      </c>
      <c r="E75" s="2">
        <v>0</v>
      </c>
      <c r="F75" s="2" t="s">
        <v>35</v>
      </c>
      <c r="G75" s="6" t="s">
        <v>35</v>
      </c>
      <c r="H75" s="6" t="s">
        <v>35</v>
      </c>
      <c r="I75" s="47">
        <f t="shared" si="29"/>
        <v>0.29575825</v>
      </c>
      <c r="J75" s="6" t="s">
        <v>35</v>
      </c>
      <c r="K75" s="2">
        <v>0</v>
      </c>
      <c r="L75" s="6" t="s">
        <v>35</v>
      </c>
      <c r="M75" s="2">
        <v>0</v>
      </c>
      <c r="N75" s="6" t="s">
        <v>35</v>
      </c>
      <c r="O75" s="2">
        <v>0</v>
      </c>
      <c r="P75" s="6" t="s">
        <v>35</v>
      </c>
      <c r="Q75" s="2">
        <v>0.29575825</v>
      </c>
      <c r="R75" s="2" t="s">
        <v>35</v>
      </c>
      <c r="S75" s="2" t="s">
        <v>35</v>
      </c>
      <c r="T75" s="2" t="s">
        <v>35</v>
      </c>
      <c r="U75" s="2" t="s">
        <v>35</v>
      </c>
      <c r="V75" s="9" t="s">
        <v>525</v>
      </c>
      <c r="W75" s="26" t="str">
        <f t="shared" si="5"/>
        <v>нд</v>
      </c>
    </row>
    <row r="76" spans="1:23" ht="63">
      <c r="A76" s="5" t="s">
        <v>131</v>
      </c>
      <c r="B76" s="51" t="s">
        <v>296</v>
      </c>
      <c r="C76" s="53" t="s">
        <v>297</v>
      </c>
      <c r="D76" s="6">
        <v>0.21</v>
      </c>
      <c r="E76" s="2">
        <v>0</v>
      </c>
      <c r="F76" s="2" t="s">
        <v>35</v>
      </c>
      <c r="G76" s="2">
        <f t="shared" si="30"/>
        <v>0.21</v>
      </c>
      <c r="H76" s="6" t="s">
        <v>35</v>
      </c>
      <c r="I76" s="47">
        <f t="shared" si="29"/>
        <v>0.20740633</v>
      </c>
      <c r="J76" s="6" t="s">
        <v>35</v>
      </c>
      <c r="K76" s="2">
        <v>0</v>
      </c>
      <c r="L76" s="6" t="s">
        <v>35</v>
      </c>
      <c r="M76" s="2">
        <v>0</v>
      </c>
      <c r="N76" s="6" t="s">
        <v>35</v>
      </c>
      <c r="O76" s="2">
        <f>56787.92/1000000</f>
        <v>5.6787919999999999E-2</v>
      </c>
      <c r="P76" s="6" t="s">
        <v>35</v>
      </c>
      <c r="Q76" s="2">
        <v>0.15061841000000001</v>
      </c>
      <c r="R76" s="2" t="s">
        <v>35</v>
      </c>
      <c r="S76" s="2" t="s">
        <v>35</v>
      </c>
      <c r="T76" s="2" t="s">
        <v>35</v>
      </c>
      <c r="U76" s="2" t="s">
        <v>35</v>
      </c>
      <c r="V76" s="9" t="s">
        <v>526</v>
      </c>
      <c r="W76" s="26" t="str">
        <f t="shared" si="5"/>
        <v>нд</v>
      </c>
    </row>
    <row r="77" spans="1:23" ht="47.25">
      <c r="A77" s="5" t="s">
        <v>134</v>
      </c>
      <c r="B77" s="9" t="s">
        <v>300</v>
      </c>
      <c r="C77" s="7" t="s">
        <v>301</v>
      </c>
      <c r="D77" s="6" t="s">
        <v>35</v>
      </c>
      <c r="E77" s="2">
        <v>0</v>
      </c>
      <c r="F77" s="2" t="s">
        <v>35</v>
      </c>
      <c r="G77" s="6" t="s">
        <v>35</v>
      </c>
      <c r="H77" s="6" t="s">
        <v>35</v>
      </c>
      <c r="I77" s="47">
        <f t="shared" si="29"/>
        <v>15.08459511</v>
      </c>
      <c r="J77" s="6" t="s">
        <v>35</v>
      </c>
      <c r="K77" s="2">
        <v>0</v>
      </c>
      <c r="L77" s="6" t="s">
        <v>35</v>
      </c>
      <c r="M77" s="2">
        <v>0</v>
      </c>
      <c r="N77" s="6" t="s">
        <v>35</v>
      </c>
      <c r="O77" s="2">
        <v>0</v>
      </c>
      <c r="P77" s="6" t="s">
        <v>35</v>
      </c>
      <c r="Q77" s="2">
        <v>15.08459511</v>
      </c>
      <c r="R77" s="2" t="s">
        <v>35</v>
      </c>
      <c r="S77" s="2" t="s">
        <v>35</v>
      </c>
      <c r="T77" s="2" t="s">
        <v>35</v>
      </c>
      <c r="U77" s="2" t="s">
        <v>35</v>
      </c>
      <c r="V77" s="9" t="s">
        <v>311</v>
      </c>
      <c r="W77" s="26" t="str">
        <f t="shared" si="5"/>
        <v>нд</v>
      </c>
    </row>
    <row r="78" spans="1:23" ht="47.25">
      <c r="A78" s="5" t="s">
        <v>137</v>
      </c>
      <c r="B78" s="9" t="s">
        <v>302</v>
      </c>
      <c r="C78" s="54" t="s">
        <v>303</v>
      </c>
      <c r="D78" s="6" t="s">
        <v>35</v>
      </c>
      <c r="E78" s="2">
        <v>0</v>
      </c>
      <c r="F78" s="2" t="s">
        <v>35</v>
      </c>
      <c r="G78" s="6" t="s">
        <v>35</v>
      </c>
      <c r="H78" s="6" t="s">
        <v>35</v>
      </c>
      <c r="I78" s="47">
        <f t="shared" si="29"/>
        <v>0.11562954</v>
      </c>
      <c r="J78" s="6" t="s">
        <v>35</v>
      </c>
      <c r="K78" s="2">
        <v>0</v>
      </c>
      <c r="L78" s="6" t="s">
        <v>35</v>
      </c>
      <c r="M78" s="2">
        <v>0</v>
      </c>
      <c r="N78" s="6" t="s">
        <v>35</v>
      </c>
      <c r="O78" s="2">
        <v>0.11562954</v>
      </c>
      <c r="P78" s="6" t="s">
        <v>35</v>
      </c>
      <c r="Q78" s="2">
        <v>0</v>
      </c>
      <c r="R78" s="2" t="s">
        <v>35</v>
      </c>
      <c r="S78" s="2" t="s">
        <v>35</v>
      </c>
      <c r="T78" s="2" t="s">
        <v>35</v>
      </c>
      <c r="U78" s="2" t="s">
        <v>35</v>
      </c>
      <c r="V78" s="9" t="s">
        <v>312</v>
      </c>
      <c r="W78" s="26" t="str">
        <f t="shared" ref="W78:W146" si="31">H78</f>
        <v>нд</v>
      </c>
    </row>
    <row r="79" spans="1:23" ht="63">
      <c r="A79" s="5" t="s">
        <v>140</v>
      </c>
      <c r="B79" s="9" t="s">
        <v>304</v>
      </c>
      <c r="C79" s="54" t="s">
        <v>305</v>
      </c>
      <c r="D79" s="6">
        <v>0.2</v>
      </c>
      <c r="E79" s="2">
        <v>0</v>
      </c>
      <c r="F79" s="2" t="s">
        <v>35</v>
      </c>
      <c r="G79" s="2">
        <f t="shared" si="30"/>
        <v>0.2</v>
      </c>
      <c r="H79" s="6" t="s">
        <v>35</v>
      </c>
      <c r="I79" s="47">
        <f t="shared" si="29"/>
        <v>0.20326678000000001</v>
      </c>
      <c r="J79" s="6" t="s">
        <v>35</v>
      </c>
      <c r="K79" s="2">
        <v>0</v>
      </c>
      <c r="L79" s="6" t="s">
        <v>35</v>
      </c>
      <c r="M79" s="2">
        <v>0</v>
      </c>
      <c r="N79" s="6" t="s">
        <v>35</v>
      </c>
      <c r="O79" s="2">
        <f>44219.97/1000000</f>
        <v>4.4219970000000004E-2</v>
      </c>
      <c r="P79" s="6" t="s">
        <v>35</v>
      </c>
      <c r="Q79" s="2">
        <v>0.15904681000000001</v>
      </c>
      <c r="R79" s="2" t="s">
        <v>35</v>
      </c>
      <c r="S79" s="2" t="s">
        <v>35</v>
      </c>
      <c r="T79" s="2" t="s">
        <v>35</v>
      </c>
      <c r="U79" s="2" t="s">
        <v>35</v>
      </c>
      <c r="V79" s="9" t="s">
        <v>527</v>
      </c>
      <c r="W79" s="26" t="str">
        <f t="shared" si="31"/>
        <v>нд</v>
      </c>
    </row>
    <row r="80" spans="1:23" ht="31.5">
      <c r="A80" s="5" t="s">
        <v>143</v>
      </c>
      <c r="B80" s="31" t="s">
        <v>306</v>
      </c>
      <c r="C80" s="5" t="s">
        <v>307</v>
      </c>
      <c r="D80" s="6">
        <v>4.92</v>
      </c>
      <c r="E80" s="2">
        <v>0</v>
      </c>
      <c r="F80" s="2" t="s">
        <v>35</v>
      </c>
      <c r="G80" s="2">
        <f t="shared" si="30"/>
        <v>4.92</v>
      </c>
      <c r="H80" s="6" t="s">
        <v>35</v>
      </c>
      <c r="I80" s="47">
        <f t="shared" si="29"/>
        <v>0.41764023</v>
      </c>
      <c r="J80" s="6" t="s">
        <v>35</v>
      </c>
      <c r="K80" s="2">
        <v>0</v>
      </c>
      <c r="L80" s="6" t="s">
        <v>35</v>
      </c>
      <c r="M80" s="2">
        <v>0</v>
      </c>
      <c r="N80" s="6" t="s">
        <v>35</v>
      </c>
      <c r="O80" s="2">
        <v>0.41764023</v>
      </c>
      <c r="P80" s="6" t="s">
        <v>35</v>
      </c>
      <c r="Q80" s="2">
        <v>0</v>
      </c>
      <c r="R80" s="2" t="s">
        <v>35</v>
      </c>
      <c r="S80" s="2" t="s">
        <v>35</v>
      </c>
      <c r="T80" s="2" t="s">
        <v>35</v>
      </c>
      <c r="U80" s="2" t="s">
        <v>35</v>
      </c>
      <c r="V80" s="9" t="s">
        <v>313</v>
      </c>
      <c r="W80" s="26" t="str">
        <f t="shared" si="31"/>
        <v>нд</v>
      </c>
    </row>
    <row r="81" spans="1:23" ht="63">
      <c r="A81" s="5" t="s">
        <v>146</v>
      </c>
      <c r="B81" s="48" t="s">
        <v>124</v>
      </c>
      <c r="C81" s="49" t="s">
        <v>125</v>
      </c>
      <c r="D81" s="6">
        <v>0.73</v>
      </c>
      <c r="E81" s="2">
        <v>0.73</v>
      </c>
      <c r="F81" s="2" t="s">
        <v>35</v>
      </c>
      <c r="G81" s="2">
        <f t="shared" si="30"/>
        <v>0</v>
      </c>
      <c r="H81" s="6" t="s">
        <v>35</v>
      </c>
      <c r="I81" s="47">
        <f t="shared" ref="I81:I90" si="32">K81+M81+O81+Q81</f>
        <v>0</v>
      </c>
      <c r="J81" s="6" t="s">
        <v>35</v>
      </c>
      <c r="K81" s="2">
        <v>0</v>
      </c>
      <c r="L81" s="6" t="s">
        <v>35</v>
      </c>
      <c r="M81" s="2">
        <v>0</v>
      </c>
      <c r="N81" s="6" t="s">
        <v>35</v>
      </c>
      <c r="O81" s="2">
        <v>0</v>
      </c>
      <c r="P81" s="6" t="s">
        <v>35</v>
      </c>
      <c r="Q81" s="2">
        <v>0</v>
      </c>
      <c r="R81" s="2" t="s">
        <v>35</v>
      </c>
      <c r="S81" s="2" t="s">
        <v>35</v>
      </c>
      <c r="T81" s="2" t="s">
        <v>35</v>
      </c>
      <c r="U81" s="2" t="s">
        <v>35</v>
      </c>
      <c r="V81" s="9" t="s">
        <v>126</v>
      </c>
      <c r="W81" s="26" t="str">
        <f t="shared" si="31"/>
        <v>нд</v>
      </c>
    </row>
    <row r="82" spans="1:23" ht="47.25">
      <c r="A82" s="5" t="s">
        <v>149</v>
      </c>
      <c r="B82" s="48" t="s">
        <v>470</v>
      </c>
      <c r="C82" s="49" t="s">
        <v>471</v>
      </c>
      <c r="D82" s="6">
        <v>0.33</v>
      </c>
      <c r="E82" s="2">
        <v>0.32579999999999998</v>
      </c>
      <c r="F82" s="2" t="s">
        <v>35</v>
      </c>
      <c r="G82" s="2">
        <f t="shared" si="30"/>
        <v>4.200000000000037E-3</v>
      </c>
      <c r="H82" s="6" t="s">
        <v>35</v>
      </c>
      <c r="I82" s="47">
        <f t="shared" si="32"/>
        <v>0</v>
      </c>
      <c r="J82" s="6" t="s">
        <v>35</v>
      </c>
      <c r="K82" s="2">
        <v>0</v>
      </c>
      <c r="L82" s="6" t="s">
        <v>35</v>
      </c>
      <c r="M82" s="2">
        <v>0</v>
      </c>
      <c r="N82" s="6" t="s">
        <v>35</v>
      </c>
      <c r="O82" s="2">
        <v>0</v>
      </c>
      <c r="P82" s="6" t="s">
        <v>35</v>
      </c>
      <c r="Q82" s="2">
        <v>0</v>
      </c>
      <c r="R82" s="2" t="s">
        <v>35</v>
      </c>
      <c r="S82" s="2" t="s">
        <v>35</v>
      </c>
      <c r="T82" s="2" t="s">
        <v>35</v>
      </c>
      <c r="U82" s="2" t="s">
        <v>35</v>
      </c>
      <c r="V82" s="9" t="s">
        <v>528</v>
      </c>
      <c r="W82" s="26"/>
    </row>
    <row r="83" spans="1:23" ht="63">
      <c r="A83" s="5" t="s">
        <v>152</v>
      </c>
      <c r="B83" s="9" t="s">
        <v>128</v>
      </c>
      <c r="C83" s="54" t="s">
        <v>129</v>
      </c>
      <c r="D83" s="6">
        <v>0.35</v>
      </c>
      <c r="E83" s="2">
        <v>0</v>
      </c>
      <c r="F83" s="2" t="s">
        <v>35</v>
      </c>
      <c r="G83" s="2">
        <f t="shared" si="30"/>
        <v>0.35</v>
      </c>
      <c r="H83" s="6" t="s">
        <v>35</v>
      </c>
      <c r="I83" s="47">
        <f t="shared" si="32"/>
        <v>0.35052264</v>
      </c>
      <c r="J83" s="6" t="s">
        <v>35</v>
      </c>
      <c r="K83" s="2">
        <v>0</v>
      </c>
      <c r="L83" s="6" t="s">
        <v>35</v>
      </c>
      <c r="M83" s="2">
        <v>0.35052264</v>
      </c>
      <c r="N83" s="6" t="s">
        <v>35</v>
      </c>
      <c r="O83" s="2">
        <v>0</v>
      </c>
      <c r="P83" s="6" t="s">
        <v>35</v>
      </c>
      <c r="Q83" s="2">
        <v>0</v>
      </c>
      <c r="R83" s="2" t="s">
        <v>35</v>
      </c>
      <c r="S83" s="2" t="s">
        <v>35</v>
      </c>
      <c r="T83" s="2" t="s">
        <v>35</v>
      </c>
      <c r="U83" s="2" t="s">
        <v>35</v>
      </c>
      <c r="V83" s="9" t="s">
        <v>130</v>
      </c>
      <c r="W83" s="26" t="str">
        <f t="shared" si="31"/>
        <v>нд</v>
      </c>
    </row>
    <row r="84" spans="1:23" ht="47.25">
      <c r="A84" s="5" t="s">
        <v>155</v>
      </c>
      <c r="B84" s="9" t="s">
        <v>341</v>
      </c>
      <c r="C84" s="54" t="s">
        <v>340</v>
      </c>
      <c r="D84" s="6">
        <v>2.44</v>
      </c>
      <c r="E84" s="2">
        <v>0</v>
      </c>
      <c r="F84" s="2" t="s">
        <v>35</v>
      </c>
      <c r="G84" s="2">
        <f t="shared" si="30"/>
        <v>2.44</v>
      </c>
      <c r="H84" s="6" t="s">
        <v>35</v>
      </c>
      <c r="I84" s="47">
        <f t="shared" si="32"/>
        <v>2.4361111100000001</v>
      </c>
      <c r="J84" s="6" t="s">
        <v>35</v>
      </c>
      <c r="K84" s="2">
        <v>0</v>
      </c>
      <c r="L84" s="6" t="s">
        <v>35</v>
      </c>
      <c r="M84" s="2">
        <v>0</v>
      </c>
      <c r="N84" s="6" t="s">
        <v>35</v>
      </c>
      <c r="O84" s="2">
        <v>2.4361111100000001</v>
      </c>
      <c r="P84" s="6" t="s">
        <v>35</v>
      </c>
      <c r="Q84" s="2">
        <v>0</v>
      </c>
      <c r="R84" s="2" t="s">
        <v>35</v>
      </c>
      <c r="S84" s="2" t="s">
        <v>35</v>
      </c>
      <c r="T84" s="2" t="s">
        <v>35</v>
      </c>
      <c r="U84" s="2" t="s">
        <v>35</v>
      </c>
      <c r="V84" s="9" t="s">
        <v>529</v>
      </c>
      <c r="W84" s="26" t="str">
        <f t="shared" si="31"/>
        <v>нд</v>
      </c>
    </row>
    <row r="85" spans="1:23" ht="63">
      <c r="A85" s="5" t="s">
        <v>463</v>
      </c>
      <c r="B85" s="9" t="s">
        <v>132</v>
      </c>
      <c r="C85" s="54" t="s">
        <v>133</v>
      </c>
      <c r="D85" s="6">
        <v>0.49</v>
      </c>
      <c r="E85" s="2">
        <v>0</v>
      </c>
      <c r="F85" s="2" t="s">
        <v>35</v>
      </c>
      <c r="G85" s="2">
        <f t="shared" si="30"/>
        <v>0.49</v>
      </c>
      <c r="H85" s="6" t="s">
        <v>35</v>
      </c>
      <c r="I85" s="47">
        <f t="shared" si="32"/>
        <v>0.48985224999999999</v>
      </c>
      <c r="J85" s="6" t="s">
        <v>35</v>
      </c>
      <c r="K85" s="2">
        <v>0</v>
      </c>
      <c r="L85" s="6" t="s">
        <v>35</v>
      </c>
      <c r="M85" s="2">
        <v>8.8682940000000002E-2</v>
      </c>
      <c r="N85" s="6" t="s">
        <v>35</v>
      </c>
      <c r="O85" s="2">
        <v>0.40116931</v>
      </c>
      <c r="P85" s="6" t="s">
        <v>35</v>
      </c>
      <c r="Q85" s="2">
        <v>0</v>
      </c>
      <c r="R85" s="2" t="s">
        <v>35</v>
      </c>
      <c r="S85" s="2" t="s">
        <v>35</v>
      </c>
      <c r="T85" s="2" t="s">
        <v>35</v>
      </c>
      <c r="U85" s="2" t="s">
        <v>35</v>
      </c>
      <c r="V85" s="9" t="s">
        <v>530</v>
      </c>
      <c r="W85" s="26" t="str">
        <f t="shared" si="31"/>
        <v>нд</v>
      </c>
    </row>
    <row r="86" spans="1:23" ht="63">
      <c r="A86" s="5" t="s">
        <v>464</v>
      </c>
      <c r="B86" s="9" t="s">
        <v>135</v>
      </c>
      <c r="C86" s="54" t="s">
        <v>136</v>
      </c>
      <c r="D86" s="6">
        <v>0.26</v>
      </c>
      <c r="E86" s="2">
        <v>0</v>
      </c>
      <c r="F86" s="2" t="s">
        <v>35</v>
      </c>
      <c r="G86" s="2">
        <f t="shared" si="30"/>
        <v>0.26</v>
      </c>
      <c r="H86" s="6" t="s">
        <v>35</v>
      </c>
      <c r="I86" s="47">
        <f t="shared" si="32"/>
        <v>0.26476369</v>
      </c>
      <c r="J86" s="6" t="s">
        <v>35</v>
      </c>
      <c r="K86" s="2">
        <v>0</v>
      </c>
      <c r="L86" s="6" t="s">
        <v>35</v>
      </c>
      <c r="M86" s="2">
        <v>4.4638770000000001E-2</v>
      </c>
      <c r="N86" s="6" t="s">
        <v>35</v>
      </c>
      <c r="O86" s="2">
        <v>0</v>
      </c>
      <c r="P86" s="6" t="s">
        <v>35</v>
      </c>
      <c r="Q86" s="2">
        <v>0.22012492</v>
      </c>
      <c r="R86" s="2" t="s">
        <v>35</v>
      </c>
      <c r="S86" s="2" t="s">
        <v>35</v>
      </c>
      <c r="T86" s="2" t="s">
        <v>35</v>
      </c>
      <c r="U86" s="2" t="s">
        <v>35</v>
      </c>
      <c r="V86" s="9" t="s">
        <v>531</v>
      </c>
      <c r="W86" s="26" t="str">
        <f t="shared" si="31"/>
        <v>нд</v>
      </c>
    </row>
    <row r="87" spans="1:23" ht="63">
      <c r="A87" s="5" t="s">
        <v>465</v>
      </c>
      <c r="B87" s="9" t="s">
        <v>138</v>
      </c>
      <c r="C87" s="54" t="s">
        <v>139</v>
      </c>
      <c r="D87" s="6">
        <v>0.78</v>
      </c>
      <c r="E87" s="2">
        <v>0</v>
      </c>
      <c r="F87" s="2" t="s">
        <v>35</v>
      </c>
      <c r="G87" s="2">
        <f t="shared" si="30"/>
        <v>0.78</v>
      </c>
      <c r="H87" s="6" t="s">
        <v>35</v>
      </c>
      <c r="I87" s="47">
        <f t="shared" si="32"/>
        <v>0.78259697000000006</v>
      </c>
      <c r="J87" s="6" t="s">
        <v>35</v>
      </c>
      <c r="K87" s="2">
        <v>0</v>
      </c>
      <c r="L87" s="6" t="s">
        <v>35</v>
      </c>
      <c r="M87" s="2">
        <v>9.7578700000000004E-2</v>
      </c>
      <c r="N87" s="6" t="s">
        <v>35</v>
      </c>
      <c r="O87" s="2">
        <v>0.68501827000000004</v>
      </c>
      <c r="P87" s="6" t="s">
        <v>35</v>
      </c>
      <c r="Q87" s="2">
        <v>0</v>
      </c>
      <c r="R87" s="2" t="s">
        <v>35</v>
      </c>
      <c r="S87" s="2" t="s">
        <v>35</v>
      </c>
      <c r="T87" s="2" t="s">
        <v>35</v>
      </c>
      <c r="U87" s="2" t="s">
        <v>35</v>
      </c>
      <c r="V87" s="9" t="s">
        <v>532</v>
      </c>
      <c r="W87" s="26" t="str">
        <f t="shared" si="31"/>
        <v>нд</v>
      </c>
    </row>
    <row r="88" spans="1:23" ht="63">
      <c r="A88" s="5" t="s">
        <v>466</v>
      </c>
      <c r="B88" s="52" t="s">
        <v>141</v>
      </c>
      <c r="C88" s="9" t="s">
        <v>142</v>
      </c>
      <c r="D88" s="6">
        <v>0.41</v>
      </c>
      <c r="E88" s="2">
        <v>0</v>
      </c>
      <c r="F88" s="2" t="s">
        <v>35</v>
      </c>
      <c r="G88" s="2">
        <f t="shared" si="30"/>
        <v>0.41</v>
      </c>
      <c r="H88" s="6" t="s">
        <v>35</v>
      </c>
      <c r="I88" s="47">
        <f t="shared" si="32"/>
        <v>0.40707963999999996</v>
      </c>
      <c r="J88" s="6" t="s">
        <v>35</v>
      </c>
      <c r="K88" s="2">
        <v>0</v>
      </c>
      <c r="L88" s="6" t="s">
        <v>35</v>
      </c>
      <c r="M88" s="2">
        <v>4.4447889999999997E-2</v>
      </c>
      <c r="N88" s="6" t="s">
        <v>35</v>
      </c>
      <c r="O88" s="2">
        <v>0</v>
      </c>
      <c r="P88" s="6" t="s">
        <v>35</v>
      </c>
      <c r="Q88" s="2">
        <v>0.36263174999999997</v>
      </c>
      <c r="R88" s="2" t="s">
        <v>35</v>
      </c>
      <c r="S88" s="2" t="s">
        <v>35</v>
      </c>
      <c r="T88" s="2" t="s">
        <v>35</v>
      </c>
      <c r="U88" s="2" t="s">
        <v>35</v>
      </c>
      <c r="V88" s="9" t="s">
        <v>533</v>
      </c>
      <c r="W88" s="26" t="str">
        <f t="shared" si="31"/>
        <v>нд</v>
      </c>
    </row>
    <row r="89" spans="1:23" ht="63">
      <c r="A89" s="5" t="s">
        <v>467</v>
      </c>
      <c r="B89" s="31" t="s">
        <v>156</v>
      </c>
      <c r="C89" s="5" t="s">
        <v>157</v>
      </c>
      <c r="D89" s="6" t="s">
        <v>35</v>
      </c>
      <c r="E89" s="2">
        <v>0</v>
      </c>
      <c r="F89" s="2" t="s">
        <v>35</v>
      </c>
      <c r="G89" s="6" t="s">
        <v>35</v>
      </c>
      <c r="H89" s="6" t="s">
        <v>35</v>
      </c>
      <c r="I89" s="47">
        <f t="shared" si="32"/>
        <v>0.18724565000000001</v>
      </c>
      <c r="J89" s="6" t="s">
        <v>35</v>
      </c>
      <c r="K89" s="2">
        <v>0.18724565000000001</v>
      </c>
      <c r="L89" s="6" t="s">
        <v>35</v>
      </c>
      <c r="M89" s="2">
        <v>0</v>
      </c>
      <c r="N89" s="6" t="s">
        <v>35</v>
      </c>
      <c r="O89" s="2">
        <v>0</v>
      </c>
      <c r="P89" s="6" t="s">
        <v>35</v>
      </c>
      <c r="Q89" s="2">
        <v>0</v>
      </c>
      <c r="R89" s="2" t="s">
        <v>35</v>
      </c>
      <c r="S89" s="2" t="s">
        <v>35</v>
      </c>
      <c r="T89" s="2" t="s">
        <v>35</v>
      </c>
      <c r="U89" s="2" t="s">
        <v>35</v>
      </c>
      <c r="V89" s="9" t="s">
        <v>158</v>
      </c>
      <c r="W89" s="26" t="str">
        <f t="shared" si="31"/>
        <v>нд</v>
      </c>
    </row>
    <row r="90" spans="1:23" ht="63">
      <c r="A90" s="5" t="s">
        <v>468</v>
      </c>
      <c r="B90" s="55" t="s">
        <v>161</v>
      </c>
      <c r="C90" s="7" t="s">
        <v>162</v>
      </c>
      <c r="D90" s="6">
        <v>1.55</v>
      </c>
      <c r="E90" s="2">
        <v>0</v>
      </c>
      <c r="F90" s="2" t="s">
        <v>35</v>
      </c>
      <c r="G90" s="2">
        <f t="shared" si="30"/>
        <v>1.55</v>
      </c>
      <c r="H90" s="6" t="s">
        <v>35</v>
      </c>
      <c r="I90" s="47">
        <f t="shared" si="32"/>
        <v>0.65680855999999999</v>
      </c>
      <c r="J90" s="6" t="s">
        <v>35</v>
      </c>
      <c r="K90" s="2">
        <v>7.5119200000000001E-3</v>
      </c>
      <c r="L90" s="6" t="s">
        <v>35</v>
      </c>
      <c r="M90" s="2">
        <v>0.64929663999999998</v>
      </c>
      <c r="N90" s="6" t="s">
        <v>35</v>
      </c>
      <c r="O90" s="2">
        <v>0</v>
      </c>
      <c r="P90" s="6" t="s">
        <v>35</v>
      </c>
      <c r="Q90" s="2">
        <v>0</v>
      </c>
      <c r="R90" s="2" t="s">
        <v>35</v>
      </c>
      <c r="S90" s="2" t="s">
        <v>35</v>
      </c>
      <c r="T90" s="2" t="s">
        <v>35</v>
      </c>
      <c r="U90" s="2" t="s">
        <v>35</v>
      </c>
      <c r="V90" s="9" t="s">
        <v>534</v>
      </c>
      <c r="W90" s="26" t="str">
        <f t="shared" si="31"/>
        <v>нд</v>
      </c>
    </row>
    <row r="91" spans="1:23" ht="47.25">
      <c r="A91" s="5" t="s">
        <v>469</v>
      </c>
      <c r="B91" s="31" t="s">
        <v>165</v>
      </c>
      <c r="C91" s="9" t="s">
        <v>166</v>
      </c>
      <c r="D91" s="6" t="s">
        <v>35</v>
      </c>
      <c r="E91" s="2">
        <v>0</v>
      </c>
      <c r="F91" s="2" t="s">
        <v>35</v>
      </c>
      <c r="G91" s="6" t="s">
        <v>35</v>
      </c>
      <c r="H91" s="6" t="s">
        <v>35</v>
      </c>
      <c r="I91" s="47">
        <f>K91+M91+O91+Q91</f>
        <v>0.16778726999999999</v>
      </c>
      <c r="J91" s="6" t="s">
        <v>35</v>
      </c>
      <c r="K91" s="2">
        <v>0.16778726999999999</v>
      </c>
      <c r="L91" s="6" t="s">
        <v>35</v>
      </c>
      <c r="M91" s="2">
        <v>0</v>
      </c>
      <c r="N91" s="6" t="s">
        <v>35</v>
      </c>
      <c r="O91" s="2">
        <v>0</v>
      </c>
      <c r="P91" s="6" t="s">
        <v>35</v>
      </c>
      <c r="Q91" s="2">
        <v>0</v>
      </c>
      <c r="R91" s="2" t="s">
        <v>35</v>
      </c>
      <c r="S91" s="2" t="s">
        <v>35</v>
      </c>
      <c r="T91" s="2" t="s">
        <v>35</v>
      </c>
      <c r="U91" s="2" t="s">
        <v>35</v>
      </c>
      <c r="V91" s="9" t="s">
        <v>167</v>
      </c>
      <c r="W91" s="26" t="str">
        <f t="shared" si="31"/>
        <v>нд</v>
      </c>
    </row>
    <row r="92" spans="1:23" ht="47.25">
      <c r="A92" s="5" t="s">
        <v>472</v>
      </c>
      <c r="B92" s="31" t="s">
        <v>168</v>
      </c>
      <c r="C92" s="7" t="s">
        <v>169</v>
      </c>
      <c r="D92" s="6">
        <v>0.09</v>
      </c>
      <c r="E92" s="2">
        <v>0</v>
      </c>
      <c r="F92" s="2" t="s">
        <v>35</v>
      </c>
      <c r="G92" s="2">
        <f t="shared" si="30"/>
        <v>0.09</v>
      </c>
      <c r="H92" s="6" t="s">
        <v>35</v>
      </c>
      <c r="I92" s="47">
        <f>K92+M92+O92+Q92</f>
        <v>8.7533109999999997E-2</v>
      </c>
      <c r="J92" s="6" t="s">
        <v>35</v>
      </c>
      <c r="K92" s="2">
        <v>1.5600950000000001E-2</v>
      </c>
      <c r="L92" s="6" t="s">
        <v>35</v>
      </c>
      <c r="M92" s="2">
        <v>7.1932159999999995E-2</v>
      </c>
      <c r="N92" s="6" t="s">
        <v>35</v>
      </c>
      <c r="O92" s="2">
        <v>0</v>
      </c>
      <c r="P92" s="6" t="s">
        <v>35</v>
      </c>
      <c r="Q92" s="2">
        <v>0</v>
      </c>
      <c r="R92" s="2" t="s">
        <v>35</v>
      </c>
      <c r="S92" s="2" t="s">
        <v>35</v>
      </c>
      <c r="T92" s="2" t="s">
        <v>35</v>
      </c>
      <c r="U92" s="2" t="s">
        <v>35</v>
      </c>
      <c r="V92" s="9" t="s">
        <v>170</v>
      </c>
      <c r="W92" s="26" t="str">
        <f t="shared" si="31"/>
        <v>нд</v>
      </c>
    </row>
    <row r="93" spans="1:23" ht="31.5">
      <c r="A93" s="5" t="s">
        <v>173</v>
      </c>
      <c r="B93" s="42" t="s">
        <v>174</v>
      </c>
      <c r="C93" s="9" t="s">
        <v>37</v>
      </c>
      <c r="D93" s="56">
        <f>D94+D98</f>
        <v>11.77</v>
      </c>
      <c r="E93" s="2">
        <v>0</v>
      </c>
      <c r="F93" s="56" t="s">
        <v>35</v>
      </c>
      <c r="G93" s="57">
        <f t="shared" ref="G93:Q93" si="33">G94+G98</f>
        <v>11.77</v>
      </c>
      <c r="H93" s="57">
        <f t="shared" si="33"/>
        <v>9.0279999999999987</v>
      </c>
      <c r="I93" s="3">
        <f t="shared" si="33"/>
        <v>7.978078</v>
      </c>
      <c r="J93" s="3">
        <f t="shared" si="33"/>
        <v>7.95</v>
      </c>
      <c r="K93" s="3">
        <f t="shared" si="33"/>
        <v>7.8300780000000003</v>
      </c>
      <c r="L93" s="3">
        <f t="shared" si="33"/>
        <v>0.2</v>
      </c>
      <c r="M93" s="3">
        <f t="shared" si="33"/>
        <v>0</v>
      </c>
      <c r="N93" s="3">
        <f t="shared" si="33"/>
        <v>0.214</v>
      </c>
      <c r="O93" s="3">
        <f t="shared" si="33"/>
        <v>0</v>
      </c>
      <c r="P93" s="3">
        <f t="shared" si="33"/>
        <v>0.66400000000000003</v>
      </c>
      <c r="Q93" s="3">
        <f t="shared" si="33"/>
        <v>0.14799999999999999</v>
      </c>
      <c r="R93" s="57" t="s">
        <v>35</v>
      </c>
      <c r="S93" s="57">
        <f>G93-I93</f>
        <v>3.7919219999999996</v>
      </c>
      <c r="T93" s="57">
        <f>I93-H93</f>
        <v>-1.0499219999999987</v>
      </c>
      <c r="U93" s="57">
        <f t="shared" si="8"/>
        <v>-11.629618963225507</v>
      </c>
      <c r="V93" s="11" t="s">
        <v>35</v>
      </c>
      <c r="W93" s="26">
        <f t="shared" si="31"/>
        <v>9.0279999999999987</v>
      </c>
    </row>
    <row r="94" spans="1:23" ht="31.5">
      <c r="A94" s="5" t="s">
        <v>175</v>
      </c>
      <c r="B94" s="58" t="s">
        <v>176</v>
      </c>
      <c r="C94" s="9" t="s">
        <v>37</v>
      </c>
      <c r="D94" s="57">
        <f>SUM(D95:D96)</f>
        <v>8.58</v>
      </c>
      <c r="E94" s="57">
        <f>SUM(E95:E96)</f>
        <v>0</v>
      </c>
      <c r="F94" s="57">
        <f>SUM(F95:F96)</f>
        <v>0</v>
      </c>
      <c r="G94" s="57">
        <f>SUM(G95:G96)</f>
        <v>8.58</v>
      </c>
      <c r="H94" s="57">
        <f>SUM(H95:H96)</f>
        <v>8.5779999999999994</v>
      </c>
      <c r="I94" s="57">
        <f t="shared" ref="I94:Q94" si="34">SUM(I95:I96)</f>
        <v>7.978078</v>
      </c>
      <c r="J94" s="57">
        <f t="shared" si="34"/>
        <v>7.95</v>
      </c>
      <c r="K94" s="57">
        <f t="shared" si="34"/>
        <v>7.8300780000000003</v>
      </c>
      <c r="L94" s="57">
        <f t="shared" si="34"/>
        <v>0.2</v>
      </c>
      <c r="M94" s="57">
        <f t="shared" si="34"/>
        <v>0</v>
      </c>
      <c r="N94" s="57">
        <f t="shared" si="34"/>
        <v>0.214</v>
      </c>
      <c r="O94" s="57">
        <f t="shared" si="34"/>
        <v>0</v>
      </c>
      <c r="P94" s="57">
        <f t="shared" si="34"/>
        <v>0.214</v>
      </c>
      <c r="Q94" s="57">
        <f t="shared" si="34"/>
        <v>0.14799999999999999</v>
      </c>
      <c r="R94" s="57" t="s">
        <v>35</v>
      </c>
      <c r="S94" s="57">
        <f>G94-I94</f>
        <v>0.60192200000000007</v>
      </c>
      <c r="T94" s="57">
        <f>I94-H94</f>
        <v>-0.5999219999999994</v>
      </c>
      <c r="U94" s="57">
        <f t="shared" si="8"/>
        <v>-6.9937281417579795</v>
      </c>
      <c r="V94" s="2" t="s">
        <v>35</v>
      </c>
      <c r="W94" s="26">
        <f t="shared" si="31"/>
        <v>8.5779999999999994</v>
      </c>
    </row>
    <row r="95" spans="1:23" ht="47.25">
      <c r="A95" s="5" t="s">
        <v>177</v>
      </c>
      <c r="B95" s="59" t="s">
        <v>344</v>
      </c>
      <c r="C95" s="60" t="s">
        <v>345</v>
      </c>
      <c r="D95" s="47">
        <v>0.83</v>
      </c>
      <c r="E95" s="8">
        <v>0</v>
      </c>
      <c r="F95" s="2" t="s">
        <v>35</v>
      </c>
      <c r="G95" s="2">
        <f>D95-E95</f>
        <v>0.83</v>
      </c>
      <c r="H95" s="2">
        <f>J95+L95+N95+P95</f>
        <v>0.82799999999999996</v>
      </c>
      <c r="I95" s="2">
        <f>K95+M95+O95+Q95</f>
        <v>0.14799999999999999</v>
      </c>
      <c r="J95" s="6">
        <v>0.2</v>
      </c>
      <c r="K95" s="2">
        <v>0</v>
      </c>
      <c r="L95" s="6">
        <v>0.2</v>
      </c>
      <c r="M95" s="2">
        <v>0</v>
      </c>
      <c r="N95" s="6">
        <v>0.214</v>
      </c>
      <c r="O95" s="2">
        <v>0</v>
      </c>
      <c r="P95" s="6">
        <v>0.214</v>
      </c>
      <c r="Q95" s="2">
        <v>0.14799999999999999</v>
      </c>
      <c r="R95" s="6" t="s">
        <v>35</v>
      </c>
      <c r="S95" s="6" t="s">
        <v>35</v>
      </c>
      <c r="T95" s="6" t="s">
        <v>35</v>
      </c>
      <c r="U95" s="6" t="s">
        <v>35</v>
      </c>
      <c r="V95" s="9" t="s">
        <v>347</v>
      </c>
      <c r="W95" s="26">
        <f t="shared" si="31"/>
        <v>0.82799999999999996</v>
      </c>
    </row>
    <row r="96" spans="1:23" ht="31.5">
      <c r="A96" s="5" t="s">
        <v>346</v>
      </c>
      <c r="B96" s="9" t="s">
        <v>178</v>
      </c>
      <c r="C96" s="7" t="s">
        <v>179</v>
      </c>
      <c r="D96" s="2">
        <v>7.75</v>
      </c>
      <c r="E96" s="2">
        <v>0</v>
      </c>
      <c r="F96" s="2" t="s">
        <v>35</v>
      </c>
      <c r="G96" s="2">
        <v>7.75</v>
      </c>
      <c r="H96" s="2">
        <f>J96+L96+N96+P96</f>
        <v>7.75</v>
      </c>
      <c r="I96" s="2">
        <f>K96+M96+O96+Q96</f>
        <v>7.8300780000000003</v>
      </c>
      <c r="J96" s="3">
        <v>7.75</v>
      </c>
      <c r="K96" s="2">
        <v>7.8300780000000003</v>
      </c>
      <c r="L96" s="3">
        <v>0</v>
      </c>
      <c r="M96" s="2">
        <v>0</v>
      </c>
      <c r="N96" s="3">
        <v>0</v>
      </c>
      <c r="O96" s="7">
        <v>0</v>
      </c>
      <c r="P96" s="3">
        <v>0</v>
      </c>
      <c r="Q96" s="2">
        <v>0</v>
      </c>
      <c r="R96" s="2" t="s">
        <v>35</v>
      </c>
      <c r="S96" s="2">
        <f>G96-I96</f>
        <v>-8.0078000000000316E-2</v>
      </c>
      <c r="T96" s="2">
        <f>I96-H96</f>
        <v>8.0078000000000316E-2</v>
      </c>
      <c r="U96" s="2">
        <f t="shared" si="8"/>
        <v>1.0332645161290364</v>
      </c>
      <c r="V96" s="9" t="s">
        <v>180</v>
      </c>
      <c r="W96" s="26">
        <f t="shared" si="31"/>
        <v>7.75</v>
      </c>
    </row>
    <row r="97" spans="1:23" ht="31.5">
      <c r="A97" s="5" t="s">
        <v>181</v>
      </c>
      <c r="B97" s="58" t="s">
        <v>182</v>
      </c>
      <c r="C97" s="9" t="s">
        <v>37</v>
      </c>
      <c r="D97" s="56">
        <f>SUM(D98)</f>
        <v>3.19</v>
      </c>
      <c r="E97" s="2">
        <v>0</v>
      </c>
      <c r="F97" s="56" t="s">
        <v>35</v>
      </c>
      <c r="G97" s="61">
        <f>SUM(G98)</f>
        <v>3.19</v>
      </c>
      <c r="H97" s="61">
        <f>J97+L97+N97+P97</f>
        <v>0.45</v>
      </c>
      <c r="I97" s="3">
        <f>I98</f>
        <v>0</v>
      </c>
      <c r="J97" s="3">
        <f t="shared" ref="J97:Q97" si="35">J98</f>
        <v>0</v>
      </c>
      <c r="K97" s="3">
        <f t="shared" si="35"/>
        <v>0</v>
      </c>
      <c r="L97" s="3">
        <f t="shared" si="35"/>
        <v>0</v>
      </c>
      <c r="M97" s="3">
        <f t="shared" si="35"/>
        <v>0</v>
      </c>
      <c r="N97" s="3">
        <f t="shared" si="35"/>
        <v>0</v>
      </c>
      <c r="O97" s="3">
        <f t="shared" si="35"/>
        <v>0</v>
      </c>
      <c r="P97" s="3">
        <f t="shared" si="35"/>
        <v>0.45</v>
      </c>
      <c r="Q97" s="3">
        <f t="shared" si="35"/>
        <v>0</v>
      </c>
      <c r="R97" s="61" t="s">
        <v>35</v>
      </c>
      <c r="S97" s="61">
        <f>G97-I97</f>
        <v>3.19</v>
      </c>
      <c r="T97" s="61">
        <f>I97-H97</f>
        <v>-0.45</v>
      </c>
      <c r="U97" s="61">
        <f t="shared" si="8"/>
        <v>-100</v>
      </c>
      <c r="V97" s="62" t="s">
        <v>35</v>
      </c>
      <c r="W97" s="26">
        <f t="shared" si="31"/>
        <v>0.45</v>
      </c>
    </row>
    <row r="98" spans="1:23" ht="63">
      <c r="A98" s="5" t="s">
        <v>183</v>
      </c>
      <c r="B98" s="42" t="s">
        <v>184</v>
      </c>
      <c r="C98" s="7" t="s">
        <v>185</v>
      </c>
      <c r="D98" s="2">
        <v>3.19</v>
      </c>
      <c r="E98" s="2">
        <v>0</v>
      </c>
      <c r="F98" s="2" t="s">
        <v>35</v>
      </c>
      <c r="G98" s="2">
        <v>3.19</v>
      </c>
      <c r="H98" s="2">
        <f>J98+L98+N98+P98</f>
        <v>0.45</v>
      </c>
      <c r="I98" s="2">
        <f>K98+M98+O98+Q98</f>
        <v>0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0.45</v>
      </c>
      <c r="Q98" s="2">
        <v>0</v>
      </c>
      <c r="R98" s="2" t="s">
        <v>35</v>
      </c>
      <c r="S98" s="2">
        <f>G98-I98</f>
        <v>3.19</v>
      </c>
      <c r="T98" s="2">
        <f>I98-H98</f>
        <v>-0.45</v>
      </c>
      <c r="U98" s="2">
        <f>T98/H98*100</f>
        <v>-100</v>
      </c>
      <c r="V98" s="9" t="s">
        <v>180</v>
      </c>
      <c r="W98" s="26">
        <f t="shared" si="31"/>
        <v>0.45</v>
      </c>
    </row>
    <row r="99" spans="1:23" ht="63">
      <c r="A99" s="33" t="s">
        <v>186</v>
      </c>
      <c r="B99" s="34" t="s">
        <v>187</v>
      </c>
      <c r="C99" s="33" t="s">
        <v>37</v>
      </c>
      <c r="D99" s="2" t="s">
        <v>35</v>
      </c>
      <c r="E99" s="2" t="s">
        <v>35</v>
      </c>
      <c r="F99" s="2" t="s">
        <v>35</v>
      </c>
      <c r="G99" s="2" t="s">
        <v>35</v>
      </c>
      <c r="H99" s="2" t="s">
        <v>35</v>
      </c>
      <c r="I99" s="2" t="s">
        <v>35</v>
      </c>
      <c r="J99" s="2" t="s">
        <v>35</v>
      </c>
      <c r="K99" s="2" t="s">
        <v>35</v>
      </c>
      <c r="L99" s="2" t="s">
        <v>35</v>
      </c>
      <c r="M99" s="2" t="s">
        <v>35</v>
      </c>
      <c r="N99" s="2" t="s">
        <v>35</v>
      </c>
      <c r="O99" s="2" t="s">
        <v>35</v>
      </c>
      <c r="P99" s="2" t="s">
        <v>35</v>
      </c>
      <c r="Q99" s="2" t="s">
        <v>35</v>
      </c>
      <c r="R99" s="2" t="s">
        <v>35</v>
      </c>
      <c r="S99" s="2" t="s">
        <v>35</v>
      </c>
      <c r="T99" s="2" t="s">
        <v>35</v>
      </c>
      <c r="U99" s="2" t="s">
        <v>35</v>
      </c>
      <c r="V99" s="63" t="s">
        <v>35</v>
      </c>
      <c r="W99" s="26" t="str">
        <f t="shared" si="31"/>
        <v>нд</v>
      </c>
    </row>
    <row r="100" spans="1:23" ht="31.5">
      <c r="A100" s="33" t="s">
        <v>188</v>
      </c>
      <c r="B100" s="38" t="s">
        <v>189</v>
      </c>
      <c r="C100" s="33" t="s">
        <v>37</v>
      </c>
      <c r="D100" s="2">
        <f t="shared" ref="D100:Q100" si="36">SUM(D101:D143)</f>
        <v>123.83637999999998</v>
      </c>
      <c r="E100" s="2">
        <f t="shared" si="36"/>
        <v>13.457100000000001</v>
      </c>
      <c r="F100" s="2">
        <f t="shared" si="36"/>
        <v>0</v>
      </c>
      <c r="G100" s="2">
        <f t="shared" si="36"/>
        <v>110.47627999999996</v>
      </c>
      <c r="H100" s="2">
        <f t="shared" si="36"/>
        <v>55.955999999999996</v>
      </c>
      <c r="I100" s="2">
        <f t="shared" si="36"/>
        <v>43.953139250000014</v>
      </c>
      <c r="J100" s="2">
        <f t="shared" si="36"/>
        <v>1.54</v>
      </c>
      <c r="K100" s="2">
        <f t="shared" si="36"/>
        <v>2.74316702</v>
      </c>
      <c r="L100" s="2">
        <f t="shared" si="36"/>
        <v>22.96</v>
      </c>
      <c r="M100" s="2">
        <f t="shared" si="36"/>
        <v>7.3596829100000001</v>
      </c>
      <c r="N100" s="2">
        <f t="shared" si="36"/>
        <v>26.954000000000001</v>
      </c>
      <c r="O100" s="2">
        <f t="shared" si="36"/>
        <v>3.15497432</v>
      </c>
      <c r="P100" s="2">
        <f t="shared" si="36"/>
        <v>4.5019999999999998</v>
      </c>
      <c r="Q100" s="2">
        <f t="shared" si="36"/>
        <v>30.695315000000001</v>
      </c>
      <c r="R100" s="2" t="s">
        <v>35</v>
      </c>
      <c r="S100" s="2">
        <f>G100-I100</f>
        <v>66.523140749999953</v>
      </c>
      <c r="T100" s="2">
        <f>I100-H100</f>
        <v>-12.002860749999982</v>
      </c>
      <c r="U100" s="2">
        <f>T100/H100*100</f>
        <v>-21.45053390163697</v>
      </c>
      <c r="V100" s="63" t="s">
        <v>35</v>
      </c>
      <c r="W100" s="26">
        <f t="shared" si="31"/>
        <v>55.955999999999996</v>
      </c>
    </row>
    <row r="101" spans="1:23" ht="78.75">
      <c r="A101" s="5" t="s">
        <v>190</v>
      </c>
      <c r="B101" s="42" t="s">
        <v>393</v>
      </c>
      <c r="C101" s="31" t="s">
        <v>394</v>
      </c>
      <c r="D101" s="2">
        <v>2.48</v>
      </c>
      <c r="E101" s="8">
        <v>0.222</v>
      </c>
      <c r="F101" s="2" t="s">
        <v>35</v>
      </c>
      <c r="G101" s="47">
        <f>D101-E101</f>
        <v>2.258</v>
      </c>
      <c r="H101" s="47">
        <f t="shared" ref="H101:H118" si="37">J101+L101+N101+P101</f>
        <v>2.2639999999999998</v>
      </c>
      <c r="I101" s="47">
        <f t="shared" ref="I101:I126" si="38">K101+M101+O101+Q101</f>
        <v>0</v>
      </c>
      <c r="J101" s="2">
        <v>0</v>
      </c>
      <c r="K101" s="2">
        <v>0</v>
      </c>
      <c r="L101" s="2">
        <v>0</v>
      </c>
      <c r="M101" s="2">
        <v>0</v>
      </c>
      <c r="N101" s="2">
        <v>0</v>
      </c>
      <c r="O101" s="2">
        <v>0</v>
      </c>
      <c r="P101" s="2">
        <v>2.2639999999999998</v>
      </c>
      <c r="Q101" s="2">
        <v>0</v>
      </c>
      <c r="R101" s="2" t="s">
        <v>35</v>
      </c>
      <c r="S101" s="2">
        <f t="shared" ref="S101:S118" si="39">G101-I101</f>
        <v>2.258</v>
      </c>
      <c r="T101" s="2">
        <f t="shared" ref="T101:T118" si="40">I101-H101</f>
        <v>-2.2639999999999998</v>
      </c>
      <c r="U101" s="2">
        <f t="shared" ref="U101:U118" si="41">T101/H101*100</f>
        <v>-100</v>
      </c>
      <c r="V101" s="9" t="s">
        <v>418</v>
      </c>
      <c r="W101" s="26">
        <f t="shared" si="31"/>
        <v>2.2639999999999998</v>
      </c>
    </row>
    <row r="102" spans="1:23" ht="94.5">
      <c r="A102" s="5" t="s">
        <v>191</v>
      </c>
      <c r="B102" s="42" t="s">
        <v>395</v>
      </c>
      <c r="C102" s="7" t="s">
        <v>396</v>
      </c>
      <c r="D102" s="2">
        <v>4.1399999999999997</v>
      </c>
      <c r="E102" s="8">
        <v>2.5979999999999999</v>
      </c>
      <c r="F102" s="2" t="s">
        <v>35</v>
      </c>
      <c r="G102" s="47">
        <f t="shared" ref="G102:G143" si="42">D102-E102</f>
        <v>1.5419999999999998</v>
      </c>
      <c r="H102" s="47">
        <f t="shared" si="37"/>
        <v>1.54</v>
      </c>
      <c r="I102" s="47">
        <f t="shared" si="38"/>
        <v>2.1344908299999998</v>
      </c>
      <c r="J102" s="2">
        <v>1.54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2.1344908299999998</v>
      </c>
      <c r="R102" s="2" t="s">
        <v>35</v>
      </c>
      <c r="S102" s="2">
        <f t="shared" si="39"/>
        <v>-0.59249083000000002</v>
      </c>
      <c r="T102" s="2">
        <f t="shared" si="40"/>
        <v>0.5944908299999998</v>
      </c>
      <c r="U102" s="2">
        <f t="shared" si="41"/>
        <v>38.603300649350636</v>
      </c>
      <c r="V102" s="9" t="s">
        <v>535</v>
      </c>
      <c r="W102" s="26">
        <f t="shared" si="31"/>
        <v>1.54</v>
      </c>
    </row>
    <row r="103" spans="1:23" ht="78.75">
      <c r="A103" s="5" t="s">
        <v>192</v>
      </c>
      <c r="B103" s="30" t="s">
        <v>397</v>
      </c>
      <c r="C103" s="31" t="s">
        <v>398</v>
      </c>
      <c r="D103" s="2">
        <v>3.85</v>
      </c>
      <c r="E103" s="8">
        <v>0</v>
      </c>
      <c r="F103" s="2" t="s">
        <v>35</v>
      </c>
      <c r="G103" s="47">
        <f t="shared" si="42"/>
        <v>3.85</v>
      </c>
      <c r="H103" s="47">
        <f t="shared" si="37"/>
        <v>0.28399999999999997</v>
      </c>
      <c r="I103" s="47">
        <f t="shared" si="38"/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0.28399999999999997</v>
      </c>
      <c r="Q103" s="2">
        <v>0</v>
      </c>
      <c r="R103" s="2" t="s">
        <v>35</v>
      </c>
      <c r="S103" s="2">
        <f t="shared" si="39"/>
        <v>3.85</v>
      </c>
      <c r="T103" s="2">
        <f t="shared" si="40"/>
        <v>-0.28399999999999997</v>
      </c>
      <c r="U103" s="2">
        <f t="shared" si="41"/>
        <v>-100</v>
      </c>
      <c r="V103" s="9" t="s">
        <v>419</v>
      </c>
      <c r="W103" s="26">
        <f t="shared" si="31"/>
        <v>0.28399999999999997</v>
      </c>
    </row>
    <row r="104" spans="1:23" ht="47.25">
      <c r="A104" s="5" t="s">
        <v>193</v>
      </c>
      <c r="B104" s="9" t="s">
        <v>218</v>
      </c>
      <c r="C104" s="7" t="s">
        <v>219</v>
      </c>
      <c r="D104" s="2">
        <v>1.21</v>
      </c>
      <c r="E104" s="8">
        <v>1.206</v>
      </c>
      <c r="F104" s="2" t="s">
        <v>35</v>
      </c>
      <c r="G104" s="47">
        <f t="shared" si="42"/>
        <v>4.0000000000000036E-3</v>
      </c>
      <c r="H104" s="2" t="s">
        <v>35</v>
      </c>
      <c r="I104" s="47">
        <f t="shared" si="38"/>
        <v>0</v>
      </c>
      <c r="J104" s="2" t="s">
        <v>35</v>
      </c>
      <c r="K104" s="2">
        <v>0</v>
      </c>
      <c r="L104" s="2" t="s">
        <v>35</v>
      </c>
      <c r="M104" s="2">
        <v>0</v>
      </c>
      <c r="N104" s="2" t="s">
        <v>35</v>
      </c>
      <c r="O104" s="2">
        <v>0</v>
      </c>
      <c r="P104" s="2" t="s">
        <v>35</v>
      </c>
      <c r="Q104" s="2">
        <v>0</v>
      </c>
      <c r="R104" s="2" t="s">
        <v>35</v>
      </c>
      <c r="S104" s="2" t="s">
        <v>35</v>
      </c>
      <c r="T104" s="2" t="s">
        <v>35</v>
      </c>
      <c r="U104" s="2" t="s">
        <v>35</v>
      </c>
      <c r="V104" s="9" t="s">
        <v>536</v>
      </c>
      <c r="W104" s="26" t="str">
        <f t="shared" si="31"/>
        <v>нд</v>
      </c>
    </row>
    <row r="105" spans="1:23" ht="47.25">
      <c r="A105" s="5" t="s">
        <v>194</v>
      </c>
      <c r="B105" s="48" t="s">
        <v>477</v>
      </c>
      <c r="C105" s="49" t="s">
        <v>478</v>
      </c>
      <c r="D105" s="2">
        <v>2.5</v>
      </c>
      <c r="E105" s="8">
        <v>2.5</v>
      </c>
      <c r="F105" s="2"/>
      <c r="G105" s="47">
        <f t="shared" si="42"/>
        <v>0</v>
      </c>
      <c r="H105" s="2" t="s">
        <v>35</v>
      </c>
      <c r="I105" s="47">
        <f>K105+M105+O105+Q105</f>
        <v>0</v>
      </c>
      <c r="J105" s="2" t="s">
        <v>35</v>
      </c>
      <c r="K105" s="2">
        <v>0</v>
      </c>
      <c r="L105" s="2" t="s">
        <v>35</v>
      </c>
      <c r="M105" s="2">
        <v>0</v>
      </c>
      <c r="N105" s="2" t="s">
        <v>35</v>
      </c>
      <c r="O105" s="2">
        <v>0</v>
      </c>
      <c r="P105" s="2" t="s">
        <v>35</v>
      </c>
      <c r="Q105" s="2">
        <v>0</v>
      </c>
      <c r="R105" s="2" t="s">
        <v>35</v>
      </c>
      <c r="S105" s="2" t="s">
        <v>35</v>
      </c>
      <c r="T105" s="2" t="s">
        <v>35</v>
      </c>
      <c r="U105" s="2" t="s">
        <v>35</v>
      </c>
      <c r="V105" s="9" t="s">
        <v>537</v>
      </c>
      <c r="W105" s="26"/>
    </row>
    <row r="106" spans="1:23" ht="47.25">
      <c r="A106" s="5" t="s">
        <v>195</v>
      </c>
      <c r="B106" s="48" t="s">
        <v>215</v>
      </c>
      <c r="C106" s="49" t="s">
        <v>216</v>
      </c>
      <c r="D106" s="2">
        <v>3.95</v>
      </c>
      <c r="E106" s="8">
        <v>0</v>
      </c>
      <c r="F106" s="2" t="s">
        <v>35</v>
      </c>
      <c r="G106" s="47">
        <f t="shared" si="42"/>
        <v>3.95</v>
      </c>
      <c r="H106" s="47">
        <f t="shared" si="37"/>
        <v>3.95</v>
      </c>
      <c r="I106" s="47">
        <f t="shared" si="38"/>
        <v>2.7488215199999999</v>
      </c>
      <c r="J106" s="2">
        <v>0</v>
      </c>
      <c r="K106" s="2">
        <v>0</v>
      </c>
      <c r="L106" s="2">
        <v>3.95</v>
      </c>
      <c r="M106" s="2">
        <v>2.7488215199999999</v>
      </c>
      <c r="N106" s="2">
        <v>0</v>
      </c>
      <c r="O106" s="2">
        <v>0</v>
      </c>
      <c r="P106" s="2">
        <v>0</v>
      </c>
      <c r="Q106" s="2">
        <v>0</v>
      </c>
      <c r="R106" s="2" t="s">
        <v>35</v>
      </c>
      <c r="S106" s="2">
        <f t="shared" si="39"/>
        <v>1.2011784800000003</v>
      </c>
      <c r="T106" s="2">
        <f t="shared" si="40"/>
        <v>-1.2011784800000003</v>
      </c>
      <c r="U106" s="2">
        <f t="shared" si="41"/>
        <v>-30.409581772151906</v>
      </c>
      <c r="V106" s="9" t="s">
        <v>538</v>
      </c>
      <c r="W106" s="26">
        <f t="shared" si="31"/>
        <v>3.95</v>
      </c>
    </row>
    <row r="107" spans="1:23" ht="63">
      <c r="A107" s="5" t="s">
        <v>196</v>
      </c>
      <c r="B107" s="29" t="s">
        <v>555</v>
      </c>
      <c r="C107" s="5" t="s">
        <v>399</v>
      </c>
      <c r="D107" s="2">
        <v>2.02</v>
      </c>
      <c r="E107" s="8">
        <v>0</v>
      </c>
      <c r="F107" s="2" t="s">
        <v>35</v>
      </c>
      <c r="G107" s="47">
        <f t="shared" si="42"/>
        <v>2.02</v>
      </c>
      <c r="H107" s="47">
        <f t="shared" si="37"/>
        <v>2.02</v>
      </c>
      <c r="I107" s="47">
        <f t="shared" si="38"/>
        <v>0</v>
      </c>
      <c r="J107" s="2">
        <v>0</v>
      </c>
      <c r="K107" s="2">
        <v>0</v>
      </c>
      <c r="L107" s="2">
        <v>2.02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 t="s">
        <v>35</v>
      </c>
      <c r="S107" s="2">
        <f t="shared" si="39"/>
        <v>2.02</v>
      </c>
      <c r="T107" s="2">
        <f t="shared" si="40"/>
        <v>-2.02</v>
      </c>
      <c r="U107" s="2">
        <f t="shared" si="41"/>
        <v>-100</v>
      </c>
      <c r="V107" s="9" t="s">
        <v>420</v>
      </c>
      <c r="W107" s="26">
        <f t="shared" si="31"/>
        <v>2.02</v>
      </c>
    </row>
    <row r="108" spans="1:23" ht="78.75">
      <c r="A108" s="5" t="s">
        <v>197</v>
      </c>
      <c r="B108" s="29" t="s">
        <v>400</v>
      </c>
      <c r="C108" s="5" t="s">
        <v>401</v>
      </c>
      <c r="D108" s="2">
        <v>0.82</v>
      </c>
      <c r="E108" s="8">
        <v>0</v>
      </c>
      <c r="F108" s="2" t="s">
        <v>35</v>
      </c>
      <c r="G108" s="47">
        <f t="shared" si="42"/>
        <v>0.82</v>
      </c>
      <c r="H108" s="47">
        <f t="shared" si="37"/>
        <v>0.82</v>
      </c>
      <c r="I108" s="47">
        <f t="shared" si="38"/>
        <v>0</v>
      </c>
      <c r="J108" s="2">
        <v>0</v>
      </c>
      <c r="K108" s="2">
        <v>0</v>
      </c>
      <c r="L108" s="2">
        <v>0.82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 t="s">
        <v>35</v>
      </c>
      <c r="S108" s="2">
        <f t="shared" si="39"/>
        <v>0.82</v>
      </c>
      <c r="T108" s="2">
        <f t="shared" si="40"/>
        <v>-0.82</v>
      </c>
      <c r="U108" s="2">
        <f t="shared" si="41"/>
        <v>-100</v>
      </c>
      <c r="V108" s="9" t="s">
        <v>421</v>
      </c>
      <c r="W108" s="26">
        <f t="shared" si="31"/>
        <v>0.82</v>
      </c>
    </row>
    <row r="109" spans="1:23" ht="63">
      <c r="A109" s="5" t="s">
        <v>198</v>
      </c>
      <c r="B109" s="29" t="s">
        <v>402</v>
      </c>
      <c r="C109" s="5" t="s">
        <v>403</v>
      </c>
      <c r="D109" s="2">
        <v>6.08</v>
      </c>
      <c r="E109" s="8">
        <v>0</v>
      </c>
      <c r="F109" s="2" t="s">
        <v>35</v>
      </c>
      <c r="G109" s="47">
        <f t="shared" si="42"/>
        <v>6.08</v>
      </c>
      <c r="H109" s="47">
        <f t="shared" si="37"/>
        <v>6.08</v>
      </c>
      <c r="I109" s="47">
        <f t="shared" si="38"/>
        <v>0</v>
      </c>
      <c r="J109" s="2">
        <v>0</v>
      </c>
      <c r="K109" s="2">
        <v>0</v>
      </c>
      <c r="L109" s="2">
        <v>6.08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 t="s">
        <v>35</v>
      </c>
      <c r="S109" s="2">
        <f t="shared" si="39"/>
        <v>6.08</v>
      </c>
      <c r="T109" s="2">
        <f t="shared" si="40"/>
        <v>-6.08</v>
      </c>
      <c r="U109" s="2">
        <f t="shared" si="41"/>
        <v>-100</v>
      </c>
      <c r="V109" s="9" t="s">
        <v>422</v>
      </c>
      <c r="W109" s="26">
        <f t="shared" si="31"/>
        <v>6.08</v>
      </c>
    </row>
    <row r="110" spans="1:23" ht="47.25">
      <c r="A110" s="5" t="s">
        <v>199</v>
      </c>
      <c r="B110" s="48" t="s">
        <v>314</v>
      </c>
      <c r="C110" s="49" t="s">
        <v>315</v>
      </c>
      <c r="D110" s="2">
        <v>34.049999999999997</v>
      </c>
      <c r="E110" s="8">
        <v>0</v>
      </c>
      <c r="F110" s="2" t="s">
        <v>35</v>
      </c>
      <c r="G110" s="47">
        <f t="shared" si="42"/>
        <v>34.049999999999997</v>
      </c>
      <c r="H110" s="47">
        <f t="shared" si="37"/>
        <v>1.954</v>
      </c>
      <c r="I110" s="47">
        <f t="shared" si="38"/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1.954</v>
      </c>
      <c r="Q110" s="2">
        <v>0</v>
      </c>
      <c r="R110" s="2" t="s">
        <v>35</v>
      </c>
      <c r="S110" s="2">
        <f t="shared" si="39"/>
        <v>34.049999999999997</v>
      </c>
      <c r="T110" s="2">
        <f t="shared" si="40"/>
        <v>-1.954</v>
      </c>
      <c r="U110" s="2">
        <f t="shared" si="41"/>
        <v>-100</v>
      </c>
      <c r="V110" s="9" t="s">
        <v>328</v>
      </c>
      <c r="W110" s="26">
        <f t="shared" si="31"/>
        <v>1.954</v>
      </c>
    </row>
    <row r="111" spans="1:23" ht="112.5">
      <c r="A111" s="5" t="s">
        <v>392</v>
      </c>
      <c r="B111" s="64" t="s">
        <v>404</v>
      </c>
      <c r="C111" s="5" t="s">
        <v>405</v>
      </c>
      <c r="D111" s="2">
        <v>4.66</v>
      </c>
      <c r="E111" s="8">
        <v>0</v>
      </c>
      <c r="F111" s="2" t="s">
        <v>35</v>
      </c>
      <c r="G111" s="47">
        <f t="shared" si="42"/>
        <v>4.66</v>
      </c>
      <c r="H111" s="47">
        <f t="shared" si="37"/>
        <v>4.66</v>
      </c>
      <c r="I111" s="47">
        <f t="shared" si="38"/>
        <v>0</v>
      </c>
      <c r="J111" s="2">
        <v>0</v>
      </c>
      <c r="K111" s="2">
        <v>0</v>
      </c>
      <c r="L111" s="2">
        <v>0</v>
      </c>
      <c r="M111" s="2">
        <v>0</v>
      </c>
      <c r="N111" s="2">
        <v>4.66</v>
      </c>
      <c r="O111" s="2">
        <v>0</v>
      </c>
      <c r="P111" s="2">
        <v>0</v>
      </c>
      <c r="Q111" s="2">
        <v>0</v>
      </c>
      <c r="R111" s="2" t="s">
        <v>35</v>
      </c>
      <c r="S111" s="2">
        <f t="shared" si="39"/>
        <v>4.66</v>
      </c>
      <c r="T111" s="2">
        <f t="shared" si="40"/>
        <v>-4.66</v>
      </c>
      <c r="U111" s="2">
        <f t="shared" si="41"/>
        <v>-100</v>
      </c>
      <c r="V111" s="9" t="s">
        <v>423</v>
      </c>
      <c r="W111" s="26">
        <f t="shared" si="31"/>
        <v>4.66</v>
      </c>
    </row>
    <row r="112" spans="1:23" ht="63">
      <c r="A112" s="5" t="s">
        <v>203</v>
      </c>
      <c r="B112" s="31" t="s">
        <v>406</v>
      </c>
      <c r="C112" s="5" t="s">
        <v>407</v>
      </c>
      <c r="D112" s="2">
        <v>4.7699999999999996</v>
      </c>
      <c r="E112" s="8">
        <v>0</v>
      </c>
      <c r="F112" s="2" t="s">
        <v>35</v>
      </c>
      <c r="G112" s="47">
        <f t="shared" si="42"/>
        <v>4.7699999999999996</v>
      </c>
      <c r="H112" s="47">
        <f t="shared" si="37"/>
        <v>4.7699999999999996</v>
      </c>
      <c r="I112" s="47">
        <f t="shared" si="38"/>
        <v>0</v>
      </c>
      <c r="J112" s="2">
        <v>0</v>
      </c>
      <c r="K112" s="2">
        <v>0</v>
      </c>
      <c r="L112" s="2">
        <v>0</v>
      </c>
      <c r="M112" s="2">
        <v>0</v>
      </c>
      <c r="N112" s="2">
        <v>4.7699999999999996</v>
      </c>
      <c r="O112" s="2">
        <v>0</v>
      </c>
      <c r="P112" s="2">
        <v>0</v>
      </c>
      <c r="Q112" s="2">
        <v>0</v>
      </c>
      <c r="R112" s="2" t="s">
        <v>35</v>
      </c>
      <c r="S112" s="2">
        <f t="shared" si="39"/>
        <v>4.7699999999999996</v>
      </c>
      <c r="T112" s="2">
        <f t="shared" si="40"/>
        <v>-4.7699999999999996</v>
      </c>
      <c r="U112" s="2">
        <f t="shared" si="41"/>
        <v>-100</v>
      </c>
      <c r="V112" s="9" t="s">
        <v>424</v>
      </c>
      <c r="W112" s="26">
        <f t="shared" si="31"/>
        <v>4.7699999999999996</v>
      </c>
    </row>
    <row r="113" spans="1:23" ht="63">
      <c r="A113" s="5" t="s">
        <v>207</v>
      </c>
      <c r="B113" s="31" t="s">
        <v>408</v>
      </c>
      <c r="C113" s="5" t="s">
        <v>409</v>
      </c>
      <c r="D113" s="2">
        <v>4.3899999999999997</v>
      </c>
      <c r="E113" s="8">
        <v>0</v>
      </c>
      <c r="F113" s="2" t="s">
        <v>35</v>
      </c>
      <c r="G113" s="47">
        <f t="shared" si="42"/>
        <v>4.3899999999999997</v>
      </c>
      <c r="H113" s="47">
        <f t="shared" si="37"/>
        <v>4.3940000000000001</v>
      </c>
      <c r="I113" s="47">
        <f t="shared" si="38"/>
        <v>0</v>
      </c>
      <c r="J113" s="2">
        <v>0</v>
      </c>
      <c r="K113" s="2">
        <v>0</v>
      </c>
      <c r="L113" s="2">
        <v>0</v>
      </c>
      <c r="M113" s="2">
        <v>0</v>
      </c>
      <c r="N113" s="2">
        <v>4.3940000000000001</v>
      </c>
      <c r="O113" s="2">
        <v>0</v>
      </c>
      <c r="P113" s="2">
        <v>0</v>
      </c>
      <c r="Q113" s="2">
        <v>0</v>
      </c>
      <c r="R113" s="2" t="s">
        <v>35</v>
      </c>
      <c r="S113" s="2">
        <f t="shared" si="39"/>
        <v>4.3899999999999997</v>
      </c>
      <c r="T113" s="2">
        <f t="shared" si="40"/>
        <v>-4.3940000000000001</v>
      </c>
      <c r="U113" s="2">
        <f t="shared" si="41"/>
        <v>-100</v>
      </c>
      <c r="V113" s="9" t="s">
        <v>425</v>
      </c>
      <c r="W113" s="26">
        <f t="shared" si="31"/>
        <v>4.3940000000000001</v>
      </c>
    </row>
    <row r="114" spans="1:23" ht="126">
      <c r="A114" s="5" t="s">
        <v>211</v>
      </c>
      <c r="B114" s="31" t="s">
        <v>410</v>
      </c>
      <c r="C114" s="5" t="s">
        <v>411</v>
      </c>
      <c r="D114" s="2">
        <v>10.95</v>
      </c>
      <c r="E114" s="8">
        <v>0</v>
      </c>
      <c r="F114" s="2" t="s">
        <v>35</v>
      </c>
      <c r="G114" s="47">
        <f t="shared" si="42"/>
        <v>10.95</v>
      </c>
      <c r="H114" s="47">
        <f t="shared" si="37"/>
        <v>10.09</v>
      </c>
      <c r="I114" s="47">
        <f t="shared" si="38"/>
        <v>8.6699209899999996</v>
      </c>
      <c r="J114" s="2">
        <v>0</v>
      </c>
      <c r="K114" s="2">
        <v>0</v>
      </c>
      <c r="L114" s="2">
        <v>10.09</v>
      </c>
      <c r="M114" s="2">
        <v>0</v>
      </c>
      <c r="N114" s="2">
        <v>0</v>
      </c>
      <c r="O114" s="2">
        <v>0</v>
      </c>
      <c r="P114" s="2">
        <v>0</v>
      </c>
      <c r="Q114" s="2">
        <v>8.6699209899999996</v>
      </c>
      <c r="R114" s="2" t="s">
        <v>35</v>
      </c>
      <c r="S114" s="2">
        <f t="shared" si="39"/>
        <v>2.2800790099999997</v>
      </c>
      <c r="T114" s="2">
        <f t="shared" si="40"/>
        <v>-1.4200790100000003</v>
      </c>
      <c r="U114" s="2">
        <f t="shared" si="41"/>
        <v>-14.07412299306244</v>
      </c>
      <c r="V114" s="9" t="s">
        <v>539</v>
      </c>
      <c r="W114" s="26">
        <f t="shared" si="31"/>
        <v>10.09</v>
      </c>
    </row>
    <row r="115" spans="1:23" ht="78.75">
      <c r="A115" s="5" t="s">
        <v>214</v>
      </c>
      <c r="B115" s="31" t="s">
        <v>412</v>
      </c>
      <c r="C115" s="5" t="s">
        <v>413</v>
      </c>
      <c r="D115" s="2">
        <v>3.06</v>
      </c>
      <c r="E115" s="8">
        <v>0</v>
      </c>
      <c r="F115" s="2" t="s">
        <v>35</v>
      </c>
      <c r="G115" s="47">
        <f t="shared" si="42"/>
        <v>3.06</v>
      </c>
      <c r="H115" s="47">
        <f t="shared" si="37"/>
        <v>3.06</v>
      </c>
      <c r="I115" s="47">
        <f t="shared" si="38"/>
        <v>0</v>
      </c>
      <c r="J115" s="2">
        <v>0</v>
      </c>
      <c r="K115" s="2">
        <v>0</v>
      </c>
      <c r="L115" s="2">
        <v>0</v>
      </c>
      <c r="M115" s="2">
        <v>0</v>
      </c>
      <c r="N115" s="2">
        <v>3.06</v>
      </c>
      <c r="O115" s="2">
        <v>0</v>
      </c>
      <c r="P115" s="2">
        <v>0</v>
      </c>
      <c r="Q115" s="2">
        <v>0</v>
      </c>
      <c r="R115" s="2" t="s">
        <v>35</v>
      </c>
      <c r="S115" s="2">
        <f t="shared" si="39"/>
        <v>3.06</v>
      </c>
      <c r="T115" s="2">
        <f t="shared" si="40"/>
        <v>-3.06</v>
      </c>
      <c r="U115" s="2">
        <f t="shared" si="41"/>
        <v>-100</v>
      </c>
      <c r="V115" s="9" t="s">
        <v>426</v>
      </c>
      <c r="W115" s="26">
        <f t="shared" si="31"/>
        <v>3.06</v>
      </c>
    </row>
    <row r="116" spans="1:23" ht="63">
      <c r="A116" s="5" t="s">
        <v>217</v>
      </c>
      <c r="B116" s="65" t="s">
        <v>414</v>
      </c>
      <c r="C116" s="7" t="s">
        <v>415</v>
      </c>
      <c r="D116" s="2">
        <v>3.6</v>
      </c>
      <c r="E116" s="8">
        <v>0</v>
      </c>
      <c r="F116" s="2" t="s">
        <v>35</v>
      </c>
      <c r="G116" s="47">
        <f t="shared" si="42"/>
        <v>3.6</v>
      </c>
      <c r="H116" s="47">
        <f t="shared" si="37"/>
        <v>3.6</v>
      </c>
      <c r="I116" s="47">
        <f t="shared" si="38"/>
        <v>0</v>
      </c>
      <c r="J116" s="2">
        <v>0</v>
      </c>
      <c r="K116" s="2">
        <v>0</v>
      </c>
      <c r="L116" s="2">
        <v>0</v>
      </c>
      <c r="M116" s="2">
        <v>0</v>
      </c>
      <c r="N116" s="2">
        <v>3.6</v>
      </c>
      <c r="O116" s="2">
        <v>0</v>
      </c>
      <c r="P116" s="2">
        <v>0</v>
      </c>
      <c r="Q116" s="2">
        <v>0</v>
      </c>
      <c r="R116" s="2" t="s">
        <v>35</v>
      </c>
      <c r="S116" s="2">
        <f t="shared" si="39"/>
        <v>3.6</v>
      </c>
      <c r="T116" s="2">
        <f t="shared" si="40"/>
        <v>-3.6</v>
      </c>
      <c r="U116" s="2">
        <f t="shared" si="41"/>
        <v>-100</v>
      </c>
      <c r="V116" s="9" t="s">
        <v>427</v>
      </c>
      <c r="W116" s="26">
        <f t="shared" si="31"/>
        <v>3.6</v>
      </c>
    </row>
    <row r="117" spans="1:23" ht="78.75">
      <c r="A117" s="5" t="s">
        <v>220</v>
      </c>
      <c r="B117" s="48" t="s">
        <v>343</v>
      </c>
      <c r="C117" s="49" t="s">
        <v>342</v>
      </c>
      <c r="D117" s="2">
        <v>3.65</v>
      </c>
      <c r="E117" s="8">
        <v>0</v>
      </c>
      <c r="F117" s="2" t="s">
        <v>35</v>
      </c>
      <c r="G117" s="47">
        <f t="shared" si="42"/>
        <v>3.65</v>
      </c>
      <c r="H117" s="47">
        <f t="shared" si="37"/>
        <v>3.65</v>
      </c>
      <c r="I117" s="47">
        <f t="shared" si="38"/>
        <v>4.5740633100000005</v>
      </c>
      <c r="J117" s="2">
        <v>0</v>
      </c>
      <c r="K117" s="2">
        <v>0</v>
      </c>
      <c r="L117" s="2">
        <v>0</v>
      </c>
      <c r="M117" s="2">
        <v>0</v>
      </c>
      <c r="N117" s="2">
        <v>3.65</v>
      </c>
      <c r="O117" s="2">
        <v>0.59669187000000001</v>
      </c>
      <c r="P117" s="2">
        <v>0</v>
      </c>
      <c r="Q117" s="2">
        <v>3.9773714400000002</v>
      </c>
      <c r="R117" s="2" t="s">
        <v>35</v>
      </c>
      <c r="S117" s="2">
        <f t="shared" si="39"/>
        <v>-0.92406331000000064</v>
      </c>
      <c r="T117" s="2">
        <f t="shared" si="40"/>
        <v>0.92406331000000064</v>
      </c>
      <c r="U117" s="2">
        <f t="shared" si="41"/>
        <v>25.316803013698646</v>
      </c>
      <c r="V117" s="9" t="s">
        <v>540</v>
      </c>
      <c r="W117" s="26">
        <f t="shared" si="31"/>
        <v>3.65</v>
      </c>
    </row>
    <row r="118" spans="1:23" ht="110.25">
      <c r="A118" s="5" t="s">
        <v>223</v>
      </c>
      <c r="B118" s="42" t="s">
        <v>416</v>
      </c>
      <c r="C118" s="5" t="s">
        <v>417</v>
      </c>
      <c r="D118" s="2">
        <v>2.91</v>
      </c>
      <c r="E118" s="8">
        <v>9.11E-2</v>
      </c>
      <c r="F118" s="2" t="s">
        <v>35</v>
      </c>
      <c r="G118" s="47">
        <f t="shared" si="42"/>
        <v>2.8189000000000002</v>
      </c>
      <c r="H118" s="47">
        <f t="shared" si="37"/>
        <v>2.82</v>
      </c>
      <c r="I118" s="47">
        <f t="shared" si="38"/>
        <v>0</v>
      </c>
      <c r="J118" s="2">
        <v>0</v>
      </c>
      <c r="K118" s="2">
        <v>0</v>
      </c>
      <c r="L118" s="2">
        <v>0</v>
      </c>
      <c r="M118" s="2">
        <v>0</v>
      </c>
      <c r="N118" s="2">
        <v>2.82</v>
      </c>
      <c r="O118" s="2">
        <v>0</v>
      </c>
      <c r="P118" s="2">
        <v>0</v>
      </c>
      <c r="Q118" s="2">
        <v>0</v>
      </c>
      <c r="R118" s="2" t="s">
        <v>35</v>
      </c>
      <c r="S118" s="2">
        <f t="shared" si="39"/>
        <v>2.8189000000000002</v>
      </c>
      <c r="T118" s="2">
        <f t="shared" si="40"/>
        <v>-2.82</v>
      </c>
      <c r="U118" s="2">
        <f t="shared" si="41"/>
        <v>-100</v>
      </c>
      <c r="V118" s="9" t="s">
        <v>428</v>
      </c>
      <c r="W118" s="26">
        <f t="shared" si="31"/>
        <v>2.82</v>
      </c>
    </row>
    <row r="119" spans="1:23" ht="47.25">
      <c r="A119" s="5" t="s">
        <v>226</v>
      </c>
      <c r="B119" s="31" t="s">
        <v>484</v>
      </c>
      <c r="C119" s="5" t="s">
        <v>485</v>
      </c>
      <c r="D119" s="6" t="s">
        <v>35</v>
      </c>
      <c r="E119" s="8">
        <v>0</v>
      </c>
      <c r="F119" s="2" t="s">
        <v>35</v>
      </c>
      <c r="G119" s="6" t="s">
        <v>35</v>
      </c>
      <c r="H119" s="6" t="s">
        <v>35</v>
      </c>
      <c r="I119" s="47">
        <f t="shared" si="38"/>
        <v>0</v>
      </c>
      <c r="J119" s="6" t="s">
        <v>35</v>
      </c>
      <c r="K119" s="2">
        <v>0</v>
      </c>
      <c r="L119" s="6" t="s">
        <v>35</v>
      </c>
      <c r="M119" s="2">
        <v>0</v>
      </c>
      <c r="N119" s="6" t="s">
        <v>35</v>
      </c>
      <c r="O119" s="2">
        <v>0</v>
      </c>
      <c r="P119" s="6" t="s">
        <v>35</v>
      </c>
      <c r="Q119" s="2">
        <v>0</v>
      </c>
      <c r="R119" s="6" t="s">
        <v>35</v>
      </c>
      <c r="S119" s="6" t="s">
        <v>35</v>
      </c>
      <c r="T119" s="6" t="s">
        <v>35</v>
      </c>
      <c r="U119" s="6" t="s">
        <v>35</v>
      </c>
      <c r="V119" s="9" t="s">
        <v>486</v>
      </c>
      <c r="W119" s="26"/>
    </row>
    <row r="120" spans="1:23" ht="47.25">
      <c r="A120" s="5" t="s">
        <v>229</v>
      </c>
      <c r="B120" s="31" t="s">
        <v>488</v>
      </c>
      <c r="C120" s="5" t="s">
        <v>489</v>
      </c>
      <c r="D120" s="6" t="s">
        <v>35</v>
      </c>
      <c r="E120" s="8">
        <v>0</v>
      </c>
      <c r="F120" s="2" t="s">
        <v>35</v>
      </c>
      <c r="G120" s="6" t="s">
        <v>35</v>
      </c>
      <c r="H120" s="6" t="s">
        <v>35</v>
      </c>
      <c r="I120" s="47">
        <f t="shared" si="38"/>
        <v>0</v>
      </c>
      <c r="J120" s="6" t="s">
        <v>35</v>
      </c>
      <c r="K120" s="2">
        <v>0</v>
      </c>
      <c r="L120" s="6" t="s">
        <v>35</v>
      </c>
      <c r="M120" s="2">
        <v>0</v>
      </c>
      <c r="N120" s="6" t="s">
        <v>35</v>
      </c>
      <c r="O120" s="2">
        <v>0</v>
      </c>
      <c r="P120" s="6" t="s">
        <v>35</v>
      </c>
      <c r="Q120" s="2">
        <v>0</v>
      </c>
      <c r="R120" s="6" t="s">
        <v>35</v>
      </c>
      <c r="S120" s="6" t="s">
        <v>35</v>
      </c>
      <c r="T120" s="6" t="s">
        <v>35</v>
      </c>
      <c r="U120" s="6" t="s">
        <v>35</v>
      </c>
      <c r="V120" s="9" t="s">
        <v>487</v>
      </c>
      <c r="W120" s="26"/>
    </row>
    <row r="121" spans="1:23" ht="47.25">
      <c r="A121" s="5" t="s">
        <v>233</v>
      </c>
      <c r="B121" s="31" t="s">
        <v>490</v>
      </c>
      <c r="C121" s="53" t="s">
        <v>491</v>
      </c>
      <c r="D121" s="6" t="s">
        <v>35</v>
      </c>
      <c r="E121" s="8">
        <v>0</v>
      </c>
      <c r="F121" s="2" t="s">
        <v>35</v>
      </c>
      <c r="G121" s="6" t="s">
        <v>35</v>
      </c>
      <c r="H121" s="6" t="s">
        <v>35</v>
      </c>
      <c r="I121" s="47">
        <f t="shared" si="38"/>
        <v>0</v>
      </c>
      <c r="J121" s="6" t="s">
        <v>35</v>
      </c>
      <c r="K121" s="2">
        <v>0</v>
      </c>
      <c r="L121" s="6" t="s">
        <v>35</v>
      </c>
      <c r="M121" s="2">
        <v>0</v>
      </c>
      <c r="N121" s="6" t="s">
        <v>35</v>
      </c>
      <c r="O121" s="2">
        <v>0</v>
      </c>
      <c r="P121" s="6" t="s">
        <v>35</v>
      </c>
      <c r="Q121" s="2">
        <v>0</v>
      </c>
      <c r="R121" s="6" t="s">
        <v>35</v>
      </c>
      <c r="S121" s="6" t="s">
        <v>35</v>
      </c>
      <c r="T121" s="6" t="s">
        <v>35</v>
      </c>
      <c r="U121" s="6" t="s">
        <v>35</v>
      </c>
      <c r="V121" s="9" t="s">
        <v>492</v>
      </c>
      <c r="W121" s="26"/>
    </row>
    <row r="122" spans="1:23" ht="47.25">
      <c r="A122" s="5" t="s">
        <v>237</v>
      </c>
      <c r="B122" s="31" t="s">
        <v>493</v>
      </c>
      <c r="C122" s="53" t="s">
        <v>494</v>
      </c>
      <c r="D122" s="6" t="s">
        <v>35</v>
      </c>
      <c r="E122" s="8">
        <v>0</v>
      </c>
      <c r="F122" s="2" t="s">
        <v>35</v>
      </c>
      <c r="G122" s="6" t="s">
        <v>35</v>
      </c>
      <c r="H122" s="6" t="s">
        <v>35</v>
      </c>
      <c r="I122" s="47">
        <f t="shared" si="38"/>
        <v>0</v>
      </c>
      <c r="J122" s="6" t="s">
        <v>35</v>
      </c>
      <c r="K122" s="2">
        <v>0</v>
      </c>
      <c r="L122" s="6" t="s">
        <v>35</v>
      </c>
      <c r="M122" s="2">
        <v>0</v>
      </c>
      <c r="N122" s="6" t="s">
        <v>35</v>
      </c>
      <c r="O122" s="2">
        <v>0</v>
      </c>
      <c r="P122" s="6" t="s">
        <v>35</v>
      </c>
      <c r="Q122" s="2">
        <v>0</v>
      </c>
      <c r="R122" s="6" t="s">
        <v>35</v>
      </c>
      <c r="S122" s="6" t="s">
        <v>35</v>
      </c>
      <c r="T122" s="6" t="s">
        <v>35</v>
      </c>
      <c r="U122" s="6" t="s">
        <v>35</v>
      </c>
      <c r="V122" s="9" t="s">
        <v>495</v>
      </c>
      <c r="W122" s="26"/>
    </row>
    <row r="123" spans="1:23" ht="47.25">
      <c r="A123" s="5" t="s">
        <v>241</v>
      </c>
      <c r="B123" s="66" t="s">
        <v>451</v>
      </c>
      <c r="C123" s="67" t="s">
        <v>450</v>
      </c>
      <c r="D123" s="6" t="s">
        <v>35</v>
      </c>
      <c r="E123" s="8">
        <v>9.7000000000000003E-2</v>
      </c>
      <c r="F123" s="2" t="s">
        <v>35</v>
      </c>
      <c r="G123" s="6" t="s">
        <v>35</v>
      </c>
      <c r="H123" s="6" t="s">
        <v>35</v>
      </c>
      <c r="I123" s="47">
        <f t="shared" si="38"/>
        <v>0.25616352999999997</v>
      </c>
      <c r="J123" s="6" t="s">
        <v>35</v>
      </c>
      <c r="K123" s="2">
        <v>0</v>
      </c>
      <c r="L123" s="6" t="s">
        <v>35</v>
      </c>
      <c r="M123" s="2">
        <v>0</v>
      </c>
      <c r="N123" s="6" t="s">
        <v>35</v>
      </c>
      <c r="O123" s="2">
        <v>0</v>
      </c>
      <c r="P123" s="6" t="s">
        <v>35</v>
      </c>
      <c r="Q123" s="2">
        <v>0.25616352999999997</v>
      </c>
      <c r="R123" s="2" t="s">
        <v>35</v>
      </c>
      <c r="S123" s="2" t="s">
        <v>35</v>
      </c>
      <c r="T123" s="2" t="s">
        <v>35</v>
      </c>
      <c r="U123" s="2" t="s">
        <v>35</v>
      </c>
      <c r="V123" s="9" t="s">
        <v>452</v>
      </c>
      <c r="W123" s="26" t="str">
        <f t="shared" si="31"/>
        <v>нд</v>
      </c>
    </row>
    <row r="124" spans="1:23" ht="63">
      <c r="A124" s="5" t="s">
        <v>242</v>
      </c>
      <c r="B124" s="31" t="s">
        <v>454</v>
      </c>
      <c r="C124" s="53" t="s">
        <v>453</v>
      </c>
      <c r="D124" s="6" t="s">
        <v>35</v>
      </c>
      <c r="E124" s="8">
        <v>0</v>
      </c>
      <c r="F124" s="2" t="s">
        <v>35</v>
      </c>
      <c r="G124" s="6" t="s">
        <v>35</v>
      </c>
      <c r="H124" s="6" t="s">
        <v>35</v>
      </c>
      <c r="I124" s="47">
        <f t="shared" si="38"/>
        <v>0.10955476</v>
      </c>
      <c r="J124" s="6" t="s">
        <v>35</v>
      </c>
      <c r="K124" s="2">
        <v>0</v>
      </c>
      <c r="L124" s="6" t="s">
        <v>35</v>
      </c>
      <c r="M124" s="2">
        <v>0</v>
      </c>
      <c r="N124" s="6" t="s">
        <v>35</v>
      </c>
      <c r="O124" s="2">
        <v>0</v>
      </c>
      <c r="P124" s="6" t="s">
        <v>35</v>
      </c>
      <c r="Q124" s="2">
        <v>0.10955476</v>
      </c>
      <c r="R124" s="2" t="s">
        <v>35</v>
      </c>
      <c r="S124" s="2" t="s">
        <v>35</v>
      </c>
      <c r="T124" s="2" t="s">
        <v>35</v>
      </c>
      <c r="U124" s="2" t="s">
        <v>35</v>
      </c>
      <c r="V124" s="9" t="s">
        <v>455</v>
      </c>
      <c r="W124" s="26" t="str">
        <f t="shared" si="31"/>
        <v>нд</v>
      </c>
    </row>
    <row r="125" spans="1:23" ht="63">
      <c r="A125" s="5" t="s">
        <v>243</v>
      </c>
      <c r="B125" s="54" t="s">
        <v>457</v>
      </c>
      <c r="C125" s="54" t="s">
        <v>456</v>
      </c>
      <c r="D125" s="6">
        <v>0.27</v>
      </c>
      <c r="E125" s="8">
        <v>0</v>
      </c>
      <c r="F125" s="2" t="s">
        <v>35</v>
      </c>
      <c r="G125" s="47">
        <f t="shared" si="42"/>
        <v>0.27</v>
      </c>
      <c r="H125" s="6" t="s">
        <v>35</v>
      </c>
      <c r="I125" s="47">
        <f t="shared" si="38"/>
        <v>0.27142135000000001</v>
      </c>
      <c r="J125" s="6" t="s">
        <v>35</v>
      </c>
      <c r="K125" s="2">
        <v>0</v>
      </c>
      <c r="L125" s="6" t="s">
        <v>35</v>
      </c>
      <c r="M125" s="2">
        <v>0</v>
      </c>
      <c r="N125" s="6" t="s">
        <v>35</v>
      </c>
      <c r="O125" s="2">
        <v>0</v>
      </c>
      <c r="P125" s="6" t="s">
        <v>35</v>
      </c>
      <c r="Q125" s="2">
        <v>0.27142135000000001</v>
      </c>
      <c r="R125" s="2" t="s">
        <v>35</v>
      </c>
      <c r="S125" s="2" t="s">
        <v>35</v>
      </c>
      <c r="T125" s="2" t="s">
        <v>35</v>
      </c>
      <c r="U125" s="2" t="s">
        <v>35</v>
      </c>
      <c r="V125" s="54" t="s">
        <v>541</v>
      </c>
      <c r="W125" s="26" t="str">
        <f t="shared" si="31"/>
        <v>нд</v>
      </c>
    </row>
    <row r="126" spans="1:23" ht="63">
      <c r="A126" s="5" t="s">
        <v>329</v>
      </c>
      <c r="B126" s="9" t="s">
        <v>461</v>
      </c>
      <c r="C126" s="9" t="s">
        <v>460</v>
      </c>
      <c r="D126" s="6">
        <v>6.73</v>
      </c>
      <c r="E126" s="8">
        <v>0</v>
      </c>
      <c r="F126" s="2" t="s">
        <v>35</v>
      </c>
      <c r="G126" s="47">
        <f t="shared" si="42"/>
        <v>6.73</v>
      </c>
      <c r="H126" s="6" t="s">
        <v>35</v>
      </c>
      <c r="I126" s="47">
        <f t="shared" si="38"/>
        <v>13.511165780000001</v>
      </c>
      <c r="J126" s="6" t="s">
        <v>35</v>
      </c>
      <c r="K126" s="2">
        <v>0</v>
      </c>
      <c r="L126" s="6" t="s">
        <v>35</v>
      </c>
      <c r="M126" s="2">
        <v>0</v>
      </c>
      <c r="N126" s="6" t="s">
        <v>35</v>
      </c>
      <c r="O126" s="2">
        <v>0</v>
      </c>
      <c r="P126" s="6" t="s">
        <v>35</v>
      </c>
      <c r="Q126" s="2">
        <v>13.511165780000001</v>
      </c>
      <c r="R126" s="2" t="s">
        <v>35</v>
      </c>
      <c r="S126" s="2" t="s">
        <v>35</v>
      </c>
      <c r="T126" s="2" t="s">
        <v>35</v>
      </c>
      <c r="U126" s="2" t="s">
        <v>35</v>
      </c>
      <c r="V126" s="9" t="s">
        <v>542</v>
      </c>
      <c r="W126" s="26" t="str">
        <f t="shared" si="31"/>
        <v>нд</v>
      </c>
    </row>
    <row r="127" spans="1:23" ht="78.75">
      <c r="A127" s="5" t="s">
        <v>330</v>
      </c>
      <c r="B127" s="54" t="s">
        <v>316</v>
      </c>
      <c r="C127" s="54" t="s">
        <v>317</v>
      </c>
      <c r="D127" s="6">
        <v>1.35</v>
      </c>
      <c r="E127" s="8">
        <v>0</v>
      </c>
      <c r="F127" s="2" t="s">
        <v>35</v>
      </c>
      <c r="G127" s="47">
        <f t="shared" si="42"/>
        <v>1.35</v>
      </c>
      <c r="H127" s="6" t="s">
        <v>35</v>
      </c>
      <c r="I127" s="47">
        <f t="shared" ref="I127:I132" si="43">K127+M127+O127+Q127</f>
        <v>1.3508420299999999</v>
      </c>
      <c r="J127" s="6" t="s">
        <v>35</v>
      </c>
      <c r="K127" s="2">
        <v>0</v>
      </c>
      <c r="L127" s="6" t="s">
        <v>35</v>
      </c>
      <c r="M127" s="2">
        <v>0</v>
      </c>
      <c r="N127" s="6" t="s">
        <v>35</v>
      </c>
      <c r="O127" s="2">
        <f>6205/1000000</f>
        <v>6.2049999999999996E-3</v>
      </c>
      <c r="P127" s="6" t="s">
        <v>35</v>
      </c>
      <c r="Q127" s="2">
        <v>1.3446370299999999</v>
      </c>
      <c r="R127" s="2" t="s">
        <v>35</v>
      </c>
      <c r="S127" s="2" t="s">
        <v>35</v>
      </c>
      <c r="T127" s="2" t="s">
        <v>35</v>
      </c>
      <c r="U127" s="2" t="s">
        <v>35</v>
      </c>
      <c r="V127" s="54" t="s">
        <v>543</v>
      </c>
      <c r="W127" s="26" t="str">
        <f t="shared" si="31"/>
        <v>нд</v>
      </c>
    </row>
    <row r="128" spans="1:23" ht="47.25">
      <c r="A128" s="5" t="s">
        <v>331</v>
      </c>
      <c r="B128" s="54" t="s">
        <v>318</v>
      </c>
      <c r="C128" s="54" t="s">
        <v>319</v>
      </c>
      <c r="D128" s="6">
        <v>0.38</v>
      </c>
      <c r="E128" s="8">
        <v>0</v>
      </c>
      <c r="F128" s="2" t="s">
        <v>35</v>
      </c>
      <c r="G128" s="47">
        <f t="shared" si="42"/>
        <v>0.38</v>
      </c>
      <c r="H128" s="6" t="s">
        <v>35</v>
      </c>
      <c r="I128" s="47">
        <f t="shared" si="43"/>
        <v>0.38427575000000003</v>
      </c>
      <c r="J128" s="6" t="s">
        <v>35</v>
      </c>
      <c r="K128" s="2">
        <v>0</v>
      </c>
      <c r="L128" s="6" t="s">
        <v>35</v>
      </c>
      <c r="M128" s="2">
        <v>0</v>
      </c>
      <c r="N128" s="6" t="s">
        <v>35</v>
      </c>
      <c r="O128" s="2">
        <v>0.38427575000000003</v>
      </c>
      <c r="P128" s="6" t="s">
        <v>35</v>
      </c>
      <c r="Q128" s="2">
        <v>0</v>
      </c>
      <c r="R128" s="2" t="s">
        <v>35</v>
      </c>
      <c r="S128" s="2" t="s">
        <v>35</v>
      </c>
      <c r="T128" s="2" t="s">
        <v>35</v>
      </c>
      <c r="U128" s="2" t="s">
        <v>35</v>
      </c>
      <c r="V128" s="54" t="s">
        <v>544</v>
      </c>
      <c r="W128" s="26" t="str">
        <f t="shared" si="31"/>
        <v>нд</v>
      </c>
    </row>
    <row r="129" spans="1:23" ht="47.25">
      <c r="A129" s="5" t="s">
        <v>332</v>
      </c>
      <c r="B129" s="54" t="s">
        <v>320</v>
      </c>
      <c r="C129" s="54" t="s">
        <v>321</v>
      </c>
      <c r="D129" s="6">
        <v>0.46</v>
      </c>
      <c r="E129" s="8">
        <v>0</v>
      </c>
      <c r="F129" s="2" t="s">
        <v>35</v>
      </c>
      <c r="G129" s="47">
        <f t="shared" si="42"/>
        <v>0.46</v>
      </c>
      <c r="H129" s="6" t="s">
        <v>35</v>
      </c>
      <c r="I129" s="47">
        <f t="shared" si="43"/>
        <v>0.46202599999999999</v>
      </c>
      <c r="J129" s="6" t="s">
        <v>35</v>
      </c>
      <c r="K129" s="2">
        <v>0</v>
      </c>
      <c r="L129" s="6" t="s">
        <v>35</v>
      </c>
      <c r="M129" s="2">
        <v>0</v>
      </c>
      <c r="N129" s="6" t="s">
        <v>35</v>
      </c>
      <c r="O129" s="2">
        <v>0.46202599999999999</v>
      </c>
      <c r="P129" s="6" t="s">
        <v>35</v>
      </c>
      <c r="Q129" s="2">
        <v>0</v>
      </c>
      <c r="R129" s="2" t="s">
        <v>35</v>
      </c>
      <c r="S129" s="2" t="s">
        <v>35</v>
      </c>
      <c r="T129" s="2" t="s">
        <v>35</v>
      </c>
      <c r="U129" s="2" t="s">
        <v>35</v>
      </c>
      <c r="V129" s="54" t="s">
        <v>545</v>
      </c>
      <c r="W129" s="26" t="str">
        <f t="shared" si="31"/>
        <v>нд</v>
      </c>
    </row>
    <row r="130" spans="1:23" ht="63">
      <c r="A130" s="5" t="s">
        <v>333</v>
      </c>
      <c r="B130" s="54" t="s">
        <v>322</v>
      </c>
      <c r="C130" s="54" t="s">
        <v>323</v>
      </c>
      <c r="D130" s="6">
        <v>0.55000000000000004</v>
      </c>
      <c r="E130" s="8">
        <v>0</v>
      </c>
      <c r="F130" s="2" t="s">
        <v>35</v>
      </c>
      <c r="G130" s="47">
        <f t="shared" si="42"/>
        <v>0.55000000000000004</v>
      </c>
      <c r="H130" s="6" t="s">
        <v>35</v>
      </c>
      <c r="I130" s="47">
        <f t="shared" si="43"/>
        <v>0.54772200999999998</v>
      </c>
      <c r="J130" s="6" t="s">
        <v>35</v>
      </c>
      <c r="K130" s="2">
        <v>0</v>
      </c>
      <c r="L130" s="6" t="s">
        <v>35</v>
      </c>
      <c r="M130" s="2">
        <v>0</v>
      </c>
      <c r="N130" s="6" t="s">
        <v>35</v>
      </c>
      <c r="O130" s="2">
        <v>0.12713272</v>
      </c>
      <c r="P130" s="6" t="s">
        <v>35</v>
      </c>
      <c r="Q130" s="2">
        <v>0.42058929</v>
      </c>
      <c r="R130" s="2" t="s">
        <v>35</v>
      </c>
      <c r="S130" s="2" t="s">
        <v>35</v>
      </c>
      <c r="T130" s="2" t="s">
        <v>35</v>
      </c>
      <c r="U130" s="2" t="s">
        <v>35</v>
      </c>
      <c r="V130" s="54" t="s">
        <v>546</v>
      </c>
      <c r="W130" s="26" t="str">
        <f t="shared" si="31"/>
        <v>нд</v>
      </c>
    </row>
    <row r="131" spans="1:23" ht="94.5">
      <c r="A131" s="5" t="s">
        <v>334</v>
      </c>
      <c r="B131" s="54" t="s">
        <v>324</v>
      </c>
      <c r="C131" s="54" t="s">
        <v>325</v>
      </c>
      <c r="D131" s="6">
        <v>0.73</v>
      </c>
      <c r="E131" s="8">
        <v>0</v>
      </c>
      <c r="F131" s="2" t="s">
        <v>35</v>
      </c>
      <c r="G131" s="47">
        <f t="shared" si="42"/>
        <v>0.73</v>
      </c>
      <c r="H131" s="6" t="s">
        <v>35</v>
      </c>
      <c r="I131" s="47">
        <f t="shared" si="43"/>
        <v>0.72634113</v>
      </c>
      <c r="J131" s="6" t="s">
        <v>35</v>
      </c>
      <c r="K131" s="2">
        <v>0</v>
      </c>
      <c r="L131" s="6" t="s">
        <v>35</v>
      </c>
      <c r="M131" s="2">
        <v>0</v>
      </c>
      <c r="N131" s="6" t="s">
        <v>35</v>
      </c>
      <c r="O131" s="2">
        <v>0.72634113</v>
      </c>
      <c r="P131" s="6" t="s">
        <v>35</v>
      </c>
      <c r="Q131" s="2">
        <v>0</v>
      </c>
      <c r="R131" s="2" t="s">
        <v>35</v>
      </c>
      <c r="S131" s="2" t="s">
        <v>35</v>
      </c>
      <c r="T131" s="2" t="s">
        <v>35</v>
      </c>
      <c r="U131" s="2" t="s">
        <v>35</v>
      </c>
      <c r="V131" s="54" t="s">
        <v>547</v>
      </c>
      <c r="W131" s="26" t="str">
        <f t="shared" si="31"/>
        <v>нд</v>
      </c>
    </row>
    <row r="132" spans="1:23" ht="63">
      <c r="A132" s="5" t="s">
        <v>335</v>
      </c>
      <c r="B132" s="54" t="s">
        <v>326</v>
      </c>
      <c r="C132" s="54" t="s">
        <v>327</v>
      </c>
      <c r="D132" s="6">
        <v>0.85</v>
      </c>
      <c r="E132" s="8">
        <v>0</v>
      </c>
      <c r="F132" s="2" t="s">
        <v>35</v>
      </c>
      <c r="G132" s="47">
        <f t="shared" si="42"/>
        <v>0.85</v>
      </c>
      <c r="H132" s="6" t="s">
        <v>35</v>
      </c>
      <c r="I132" s="47">
        <f t="shared" si="43"/>
        <v>0.85230185000000003</v>
      </c>
      <c r="J132" s="6" t="s">
        <v>35</v>
      </c>
      <c r="K132" s="2">
        <v>0</v>
      </c>
      <c r="L132" s="6" t="s">
        <v>35</v>
      </c>
      <c r="M132" s="2">
        <v>0</v>
      </c>
      <c r="N132" s="6" t="s">
        <v>35</v>
      </c>
      <c r="O132" s="2">
        <v>0.85230185000000003</v>
      </c>
      <c r="P132" s="6" t="s">
        <v>35</v>
      </c>
      <c r="Q132" s="2">
        <v>0</v>
      </c>
      <c r="R132" s="2" t="s">
        <v>35</v>
      </c>
      <c r="S132" s="2" t="s">
        <v>35</v>
      </c>
      <c r="T132" s="2" t="s">
        <v>35</v>
      </c>
      <c r="U132" s="2" t="s">
        <v>35</v>
      </c>
      <c r="V132" s="54" t="s">
        <v>548</v>
      </c>
      <c r="W132" s="26" t="str">
        <f t="shared" si="31"/>
        <v>нд</v>
      </c>
    </row>
    <row r="133" spans="1:23" ht="78.75">
      <c r="A133" s="5" t="s">
        <v>336</v>
      </c>
      <c r="B133" s="54" t="s">
        <v>200</v>
      </c>
      <c r="C133" s="54" t="s">
        <v>201</v>
      </c>
      <c r="D133" s="6">
        <v>0.47</v>
      </c>
      <c r="E133" s="8">
        <v>0</v>
      </c>
      <c r="F133" s="2" t="s">
        <v>35</v>
      </c>
      <c r="G133" s="47">
        <f t="shared" si="42"/>
        <v>0.47</v>
      </c>
      <c r="H133" s="6" t="s">
        <v>35</v>
      </c>
      <c r="I133" s="47">
        <f t="shared" ref="I133:I143" si="44">K133+M133+O133+Q133</f>
        <v>0.46876766000000003</v>
      </c>
      <c r="J133" s="6" t="s">
        <v>35</v>
      </c>
      <c r="K133" s="2">
        <v>0</v>
      </c>
      <c r="L133" s="6" t="s">
        <v>35</v>
      </c>
      <c r="M133" s="2">
        <f>0.02708788+0.44167978</f>
        <v>0.46876766000000003</v>
      </c>
      <c r="N133" s="6" t="s">
        <v>35</v>
      </c>
      <c r="O133" s="2">
        <v>0</v>
      </c>
      <c r="P133" s="6" t="s">
        <v>35</v>
      </c>
      <c r="Q133" s="2">
        <v>0</v>
      </c>
      <c r="R133" s="2" t="s">
        <v>35</v>
      </c>
      <c r="S133" s="2" t="s">
        <v>35</v>
      </c>
      <c r="T133" s="2" t="s">
        <v>35</v>
      </c>
      <c r="U133" s="2" t="s">
        <v>35</v>
      </c>
      <c r="V133" s="9" t="s">
        <v>202</v>
      </c>
      <c r="W133" s="26" t="str">
        <f t="shared" si="31"/>
        <v>нд</v>
      </c>
    </row>
    <row r="134" spans="1:23" ht="78.75">
      <c r="A134" s="5" t="s">
        <v>473</v>
      </c>
      <c r="B134" s="54" t="s">
        <v>204</v>
      </c>
      <c r="C134" s="54" t="s">
        <v>205</v>
      </c>
      <c r="D134" s="6">
        <v>0.55000000000000004</v>
      </c>
      <c r="E134" s="8">
        <v>0</v>
      </c>
      <c r="F134" s="2" t="s">
        <v>35</v>
      </c>
      <c r="G134" s="47">
        <f t="shared" si="42"/>
        <v>0.55000000000000004</v>
      </c>
      <c r="H134" s="6" t="s">
        <v>35</v>
      </c>
      <c r="I134" s="47">
        <f t="shared" si="44"/>
        <v>0.54728653000000005</v>
      </c>
      <c r="J134" s="6" t="s">
        <v>35</v>
      </c>
      <c r="K134" s="2">
        <v>0</v>
      </c>
      <c r="L134" s="6" t="s">
        <v>35</v>
      </c>
      <c r="M134" s="2">
        <f>0.07122464+0.47606189</f>
        <v>0.54728653000000005</v>
      </c>
      <c r="N134" s="6" t="s">
        <v>35</v>
      </c>
      <c r="O134" s="2">
        <v>0</v>
      </c>
      <c r="P134" s="6" t="s">
        <v>35</v>
      </c>
      <c r="Q134" s="2">
        <v>0</v>
      </c>
      <c r="R134" s="2" t="s">
        <v>35</v>
      </c>
      <c r="S134" s="2" t="s">
        <v>35</v>
      </c>
      <c r="T134" s="2" t="s">
        <v>35</v>
      </c>
      <c r="U134" s="2" t="s">
        <v>35</v>
      </c>
      <c r="V134" s="9" t="s">
        <v>206</v>
      </c>
      <c r="W134" s="26" t="str">
        <f t="shared" si="31"/>
        <v>нд</v>
      </c>
    </row>
    <row r="135" spans="1:23" ht="63">
      <c r="A135" s="5" t="s">
        <v>474</v>
      </c>
      <c r="B135" s="54" t="s">
        <v>208</v>
      </c>
      <c r="C135" s="54" t="s">
        <v>209</v>
      </c>
      <c r="D135" s="6">
        <v>0.54</v>
      </c>
      <c r="E135" s="8">
        <v>0</v>
      </c>
      <c r="F135" s="2" t="s">
        <v>35</v>
      </c>
      <c r="G135" s="47">
        <f t="shared" si="42"/>
        <v>0.54</v>
      </c>
      <c r="H135" s="6" t="s">
        <v>35</v>
      </c>
      <c r="I135" s="47">
        <f t="shared" si="44"/>
        <v>0.54214836</v>
      </c>
      <c r="J135" s="6" t="s">
        <v>35</v>
      </c>
      <c r="K135" s="2">
        <v>0</v>
      </c>
      <c r="L135" s="6" t="s">
        <v>35</v>
      </c>
      <c r="M135" s="2">
        <f>0.03110034+0.51104802</f>
        <v>0.54214836</v>
      </c>
      <c r="N135" s="6" t="s">
        <v>35</v>
      </c>
      <c r="O135" s="2">
        <v>0</v>
      </c>
      <c r="P135" s="6" t="s">
        <v>35</v>
      </c>
      <c r="Q135" s="2">
        <v>0</v>
      </c>
      <c r="R135" s="2" t="s">
        <v>35</v>
      </c>
      <c r="S135" s="2" t="s">
        <v>35</v>
      </c>
      <c r="T135" s="2" t="s">
        <v>35</v>
      </c>
      <c r="U135" s="2" t="s">
        <v>35</v>
      </c>
      <c r="V135" s="32" t="s">
        <v>210</v>
      </c>
      <c r="W135" s="26" t="str">
        <f t="shared" si="31"/>
        <v>нд</v>
      </c>
    </row>
    <row r="136" spans="1:23" ht="47.25">
      <c r="A136" s="5" t="s">
        <v>475</v>
      </c>
      <c r="B136" s="31" t="s">
        <v>212</v>
      </c>
      <c r="C136" s="5" t="s">
        <v>213</v>
      </c>
      <c r="D136" s="6">
        <v>2.76</v>
      </c>
      <c r="E136" s="8">
        <v>0</v>
      </c>
      <c r="F136" s="2" t="s">
        <v>35</v>
      </c>
      <c r="G136" s="47">
        <f t="shared" si="42"/>
        <v>2.76</v>
      </c>
      <c r="H136" s="6" t="s">
        <v>35</v>
      </c>
      <c r="I136" s="47">
        <f t="shared" si="44"/>
        <v>2.7573502400000001</v>
      </c>
      <c r="J136" s="6" t="s">
        <v>35</v>
      </c>
      <c r="K136" s="2">
        <v>0</v>
      </c>
      <c r="L136" s="6" t="s">
        <v>35</v>
      </c>
      <c r="M136" s="2">
        <v>2.7573502400000001</v>
      </c>
      <c r="N136" s="6" t="s">
        <v>35</v>
      </c>
      <c r="O136" s="2">
        <v>0</v>
      </c>
      <c r="P136" s="6" t="s">
        <v>35</v>
      </c>
      <c r="Q136" s="2">
        <v>0</v>
      </c>
      <c r="R136" s="2" t="s">
        <v>35</v>
      </c>
      <c r="S136" s="2" t="s">
        <v>35</v>
      </c>
      <c r="T136" s="2" t="s">
        <v>35</v>
      </c>
      <c r="U136" s="2" t="s">
        <v>35</v>
      </c>
      <c r="V136" s="9" t="s">
        <v>549</v>
      </c>
      <c r="W136" s="26" t="str">
        <f t="shared" si="31"/>
        <v>нд</v>
      </c>
    </row>
    <row r="137" spans="1:23" ht="63">
      <c r="A137" s="5" t="s">
        <v>476</v>
      </c>
      <c r="B137" s="31" t="s">
        <v>221</v>
      </c>
      <c r="C137" s="5" t="s">
        <v>222</v>
      </c>
      <c r="D137" s="68">
        <v>4.4668200000000002</v>
      </c>
      <c r="E137" s="8">
        <v>4.47</v>
      </c>
      <c r="F137" s="2" t="s">
        <v>35</v>
      </c>
      <c r="G137" s="47">
        <f t="shared" si="42"/>
        <v>-3.1799999999995165E-3</v>
      </c>
      <c r="H137" s="6" t="s">
        <v>35</v>
      </c>
      <c r="I137" s="47">
        <f t="shared" si="44"/>
        <v>2E-3</v>
      </c>
      <c r="J137" s="6" t="s">
        <v>35</v>
      </c>
      <c r="K137" s="2">
        <v>2E-3</v>
      </c>
      <c r="L137" s="6" t="s">
        <v>35</v>
      </c>
      <c r="M137" s="2">
        <v>0</v>
      </c>
      <c r="N137" s="6" t="s">
        <v>35</v>
      </c>
      <c r="O137" s="2">
        <v>0</v>
      </c>
      <c r="P137" s="6" t="s">
        <v>35</v>
      </c>
      <c r="Q137" s="2">
        <v>0</v>
      </c>
      <c r="R137" s="6" t="s">
        <v>35</v>
      </c>
      <c r="S137" s="6" t="s">
        <v>35</v>
      </c>
      <c r="T137" s="6" t="s">
        <v>35</v>
      </c>
      <c r="U137" s="6" t="s">
        <v>35</v>
      </c>
      <c r="V137" s="9" t="s">
        <v>550</v>
      </c>
      <c r="W137" s="26" t="str">
        <f t="shared" si="31"/>
        <v>нд</v>
      </c>
    </row>
    <row r="138" spans="1:23" ht="94.5">
      <c r="A138" s="5" t="s">
        <v>479</v>
      </c>
      <c r="B138" s="48" t="s">
        <v>480</v>
      </c>
      <c r="C138" s="49" t="s">
        <v>481</v>
      </c>
      <c r="D138" s="68">
        <v>0.26300000000000001</v>
      </c>
      <c r="E138" s="8">
        <v>0.26300000000000001</v>
      </c>
      <c r="F138" s="2" t="s">
        <v>35</v>
      </c>
      <c r="G138" s="47">
        <f t="shared" si="42"/>
        <v>0</v>
      </c>
      <c r="H138" s="6" t="s">
        <v>35</v>
      </c>
      <c r="I138" s="47">
        <f>K138+M138+O138+Q138</f>
        <v>0</v>
      </c>
      <c r="J138" s="6" t="s">
        <v>35</v>
      </c>
      <c r="K138" s="2">
        <v>0</v>
      </c>
      <c r="L138" s="6" t="s">
        <v>35</v>
      </c>
      <c r="M138" s="2">
        <v>0</v>
      </c>
      <c r="N138" s="6" t="s">
        <v>35</v>
      </c>
      <c r="O138" s="2">
        <v>0</v>
      </c>
      <c r="P138" s="6" t="s">
        <v>35</v>
      </c>
      <c r="Q138" s="2">
        <v>0</v>
      </c>
      <c r="R138" s="6" t="s">
        <v>35</v>
      </c>
      <c r="S138" s="6" t="s">
        <v>35</v>
      </c>
      <c r="T138" s="6" t="s">
        <v>35</v>
      </c>
      <c r="U138" s="6" t="s">
        <v>35</v>
      </c>
      <c r="V138" s="9" t="s">
        <v>483</v>
      </c>
      <c r="W138" s="26"/>
    </row>
    <row r="139" spans="1:23" ht="47.25">
      <c r="A139" s="5" t="s">
        <v>482</v>
      </c>
      <c r="B139" s="31" t="s">
        <v>224</v>
      </c>
      <c r="C139" s="5" t="s">
        <v>225</v>
      </c>
      <c r="D139" s="68">
        <v>0.37881999999999999</v>
      </c>
      <c r="E139" s="8">
        <v>0.38</v>
      </c>
      <c r="F139" s="2" t="s">
        <v>35</v>
      </c>
      <c r="G139" s="47">
        <f t="shared" si="42"/>
        <v>-1.1800000000000144E-3</v>
      </c>
      <c r="H139" s="6" t="s">
        <v>35</v>
      </c>
      <c r="I139" s="47">
        <f t="shared" si="44"/>
        <v>0</v>
      </c>
      <c r="J139" s="6" t="s">
        <v>35</v>
      </c>
      <c r="K139" s="2">
        <v>0</v>
      </c>
      <c r="L139" s="6" t="s">
        <v>35</v>
      </c>
      <c r="M139" s="2">
        <v>0</v>
      </c>
      <c r="N139" s="6" t="s">
        <v>35</v>
      </c>
      <c r="O139" s="2">
        <v>0</v>
      </c>
      <c r="P139" s="6" t="s">
        <v>35</v>
      </c>
      <c r="Q139" s="2">
        <v>0</v>
      </c>
      <c r="R139" s="6" t="s">
        <v>35</v>
      </c>
      <c r="S139" s="6" t="s">
        <v>35</v>
      </c>
      <c r="T139" s="6" t="s">
        <v>35</v>
      </c>
      <c r="U139" s="6" t="s">
        <v>35</v>
      </c>
      <c r="V139" s="9" t="s">
        <v>551</v>
      </c>
      <c r="W139" s="26" t="str">
        <f t="shared" si="31"/>
        <v>нд</v>
      </c>
    </row>
    <row r="140" spans="1:23" ht="63">
      <c r="A140" s="5" t="s">
        <v>496</v>
      </c>
      <c r="B140" s="31" t="s">
        <v>227</v>
      </c>
      <c r="C140" s="5" t="s">
        <v>228</v>
      </c>
      <c r="D140" s="47">
        <v>1.62774</v>
      </c>
      <c r="E140" s="8">
        <v>1.63</v>
      </c>
      <c r="F140" s="2" t="s">
        <v>35</v>
      </c>
      <c r="G140" s="47">
        <f t="shared" si="42"/>
        <v>-2.2599999999999287E-3</v>
      </c>
      <c r="H140" s="6" t="s">
        <v>35</v>
      </c>
      <c r="I140" s="47">
        <f t="shared" si="44"/>
        <v>0.66161700000000001</v>
      </c>
      <c r="J140" s="6" t="s">
        <v>35</v>
      </c>
      <c r="K140" s="2">
        <v>0.66161700000000001</v>
      </c>
      <c r="L140" s="6" t="s">
        <v>35</v>
      </c>
      <c r="M140" s="2">
        <v>0</v>
      </c>
      <c r="N140" s="6" t="s">
        <v>35</v>
      </c>
      <c r="O140" s="2">
        <v>0</v>
      </c>
      <c r="P140" s="6" t="s">
        <v>35</v>
      </c>
      <c r="Q140" s="2">
        <v>0</v>
      </c>
      <c r="R140" s="6" t="s">
        <v>35</v>
      </c>
      <c r="S140" s="6" t="s">
        <v>35</v>
      </c>
      <c r="T140" s="6" t="s">
        <v>35</v>
      </c>
      <c r="U140" s="6" t="s">
        <v>35</v>
      </c>
      <c r="V140" s="29" t="s">
        <v>552</v>
      </c>
      <c r="W140" s="26" t="str">
        <f t="shared" si="31"/>
        <v>нд</v>
      </c>
    </row>
    <row r="141" spans="1:23" ht="47.25">
      <c r="A141" s="5" t="s">
        <v>497</v>
      </c>
      <c r="B141" s="51" t="s">
        <v>230</v>
      </c>
      <c r="C141" s="53" t="s">
        <v>231</v>
      </c>
      <c r="D141" s="2">
        <v>1.71</v>
      </c>
      <c r="E141" s="8">
        <v>0</v>
      </c>
      <c r="F141" s="2" t="s">
        <v>35</v>
      </c>
      <c r="G141" s="47">
        <f t="shared" si="42"/>
        <v>1.71</v>
      </c>
      <c r="H141" s="6" t="s">
        <v>35</v>
      </c>
      <c r="I141" s="47">
        <f t="shared" si="44"/>
        <v>1.7131505600000001</v>
      </c>
      <c r="J141" s="6" t="s">
        <v>35</v>
      </c>
      <c r="K141" s="2">
        <v>1.7131505600000001</v>
      </c>
      <c r="L141" s="6" t="s">
        <v>35</v>
      </c>
      <c r="M141" s="2">
        <v>0</v>
      </c>
      <c r="N141" s="6" t="s">
        <v>35</v>
      </c>
      <c r="O141" s="2">
        <v>0</v>
      </c>
      <c r="P141" s="6" t="s">
        <v>35</v>
      </c>
      <c r="Q141" s="2">
        <v>0</v>
      </c>
      <c r="R141" s="6" t="s">
        <v>35</v>
      </c>
      <c r="S141" s="6" t="s">
        <v>35</v>
      </c>
      <c r="T141" s="6" t="s">
        <v>35</v>
      </c>
      <c r="U141" s="6" t="s">
        <v>35</v>
      </c>
      <c r="V141" s="9" t="s">
        <v>232</v>
      </c>
      <c r="W141" s="26" t="str">
        <f t="shared" si="31"/>
        <v>нд</v>
      </c>
    </row>
    <row r="142" spans="1:23" ht="47.25">
      <c r="A142" s="5" t="s">
        <v>498</v>
      </c>
      <c r="B142" s="31" t="s">
        <v>234</v>
      </c>
      <c r="C142" s="5" t="s">
        <v>235</v>
      </c>
      <c r="D142" s="2">
        <v>0.32</v>
      </c>
      <c r="E142" s="8">
        <v>0</v>
      </c>
      <c r="F142" s="2" t="s">
        <v>35</v>
      </c>
      <c r="G142" s="47">
        <f t="shared" si="42"/>
        <v>0.32</v>
      </c>
      <c r="H142" s="6" t="s">
        <v>35</v>
      </c>
      <c r="I142" s="47">
        <f t="shared" si="44"/>
        <v>0.32392179999999998</v>
      </c>
      <c r="J142" s="6" t="s">
        <v>35</v>
      </c>
      <c r="K142" s="2">
        <v>0.32392179999999998</v>
      </c>
      <c r="L142" s="6" t="s">
        <v>35</v>
      </c>
      <c r="M142" s="2">
        <v>0</v>
      </c>
      <c r="N142" s="6" t="s">
        <v>35</v>
      </c>
      <c r="O142" s="2">
        <v>0</v>
      </c>
      <c r="P142" s="6" t="s">
        <v>35</v>
      </c>
      <c r="Q142" s="2">
        <v>0</v>
      </c>
      <c r="R142" s="6" t="s">
        <v>35</v>
      </c>
      <c r="S142" s="6" t="s">
        <v>35</v>
      </c>
      <c r="T142" s="6" t="s">
        <v>35</v>
      </c>
      <c r="U142" s="6" t="s">
        <v>35</v>
      </c>
      <c r="V142" s="9" t="s">
        <v>236</v>
      </c>
      <c r="W142" s="26" t="str">
        <f t="shared" si="31"/>
        <v>нд</v>
      </c>
    </row>
    <row r="143" spans="1:23" ht="63">
      <c r="A143" s="5" t="s">
        <v>499</v>
      </c>
      <c r="B143" s="31" t="s">
        <v>238</v>
      </c>
      <c r="C143" s="5" t="s">
        <v>239</v>
      </c>
      <c r="D143" s="2">
        <v>0.34</v>
      </c>
      <c r="E143" s="8">
        <v>0</v>
      </c>
      <c r="F143" s="2" t="s">
        <v>35</v>
      </c>
      <c r="G143" s="47">
        <f t="shared" si="42"/>
        <v>0.34</v>
      </c>
      <c r="H143" s="6" t="s">
        <v>35</v>
      </c>
      <c r="I143" s="47">
        <f t="shared" si="44"/>
        <v>0.33778626</v>
      </c>
      <c r="J143" s="6" t="s">
        <v>35</v>
      </c>
      <c r="K143" s="2">
        <v>4.247766E-2</v>
      </c>
      <c r="L143" s="6" t="s">
        <v>35</v>
      </c>
      <c r="M143" s="2">
        <v>0.29530859999999998</v>
      </c>
      <c r="N143" s="6" t="s">
        <v>35</v>
      </c>
      <c r="O143" s="2">
        <v>0</v>
      </c>
      <c r="P143" s="6" t="s">
        <v>35</v>
      </c>
      <c r="Q143" s="2">
        <v>0</v>
      </c>
      <c r="R143" s="6" t="s">
        <v>35</v>
      </c>
      <c r="S143" s="6" t="s">
        <v>35</v>
      </c>
      <c r="T143" s="6" t="s">
        <v>35</v>
      </c>
      <c r="U143" s="6" t="s">
        <v>35</v>
      </c>
      <c r="V143" s="9" t="s">
        <v>240</v>
      </c>
      <c r="W143" s="26" t="str">
        <f t="shared" si="31"/>
        <v>нд</v>
      </c>
    </row>
    <row r="144" spans="1:23" ht="31.5">
      <c r="A144" s="33" t="s">
        <v>244</v>
      </c>
      <c r="B144" s="29" t="s">
        <v>245</v>
      </c>
      <c r="C144" s="33" t="s">
        <v>37</v>
      </c>
      <c r="D144" s="2" t="s">
        <v>35</v>
      </c>
      <c r="E144" s="2" t="s">
        <v>35</v>
      </c>
      <c r="F144" s="2" t="s">
        <v>35</v>
      </c>
      <c r="G144" s="2" t="s">
        <v>35</v>
      </c>
      <c r="H144" s="2" t="s">
        <v>35</v>
      </c>
      <c r="I144" s="2" t="s">
        <v>35</v>
      </c>
      <c r="J144" s="2" t="s">
        <v>35</v>
      </c>
      <c r="K144" s="2" t="s">
        <v>35</v>
      </c>
      <c r="L144" s="2" t="s">
        <v>35</v>
      </c>
      <c r="M144" s="2" t="s">
        <v>35</v>
      </c>
      <c r="N144" s="2" t="s">
        <v>35</v>
      </c>
      <c r="O144" s="2" t="s">
        <v>35</v>
      </c>
      <c r="P144" s="2" t="s">
        <v>35</v>
      </c>
      <c r="Q144" s="2" t="s">
        <v>35</v>
      </c>
      <c r="R144" s="2" t="s">
        <v>35</v>
      </c>
      <c r="S144" s="2" t="s">
        <v>35</v>
      </c>
      <c r="T144" s="2" t="s">
        <v>35</v>
      </c>
      <c r="U144" s="2" t="s">
        <v>35</v>
      </c>
      <c r="V144" s="63" t="s">
        <v>35</v>
      </c>
      <c r="W144" s="26" t="str">
        <f t="shared" si="31"/>
        <v>нд</v>
      </c>
    </row>
    <row r="145" spans="1:23" ht="31.5">
      <c r="A145" s="5" t="s">
        <v>246</v>
      </c>
      <c r="B145" s="40" t="s">
        <v>247</v>
      </c>
      <c r="C145" s="33" t="s">
        <v>37</v>
      </c>
      <c r="D145" s="2">
        <f>SUM(D146:D158)</f>
        <v>2.93</v>
      </c>
      <c r="E145" s="2">
        <f t="shared" ref="E145:Q145" si="45">SUM(E146:E158)</f>
        <v>2.4329999999999998</v>
      </c>
      <c r="F145" s="2">
        <f t="shared" si="45"/>
        <v>0</v>
      </c>
      <c r="G145" s="2">
        <f t="shared" si="45"/>
        <v>22.55599999</v>
      </c>
      <c r="H145" s="2">
        <f t="shared" si="45"/>
        <v>22.05899999</v>
      </c>
      <c r="I145" s="2">
        <f t="shared" si="45"/>
        <v>18.330951819999999</v>
      </c>
      <c r="J145" s="2">
        <f t="shared" si="45"/>
        <v>0</v>
      </c>
      <c r="K145" s="2">
        <f t="shared" si="45"/>
        <v>0.26333332999999998</v>
      </c>
      <c r="L145" s="2">
        <f t="shared" si="45"/>
        <v>4.1183333199999996</v>
      </c>
      <c r="M145" s="2">
        <f t="shared" si="45"/>
        <v>4.1183333199999996</v>
      </c>
      <c r="N145" s="2">
        <f t="shared" si="45"/>
        <v>6.2666666700000002</v>
      </c>
      <c r="O145" s="2">
        <f t="shared" si="45"/>
        <v>7.0992851800000008</v>
      </c>
      <c r="P145" s="2">
        <f t="shared" si="45"/>
        <v>11.673999999999999</v>
      </c>
      <c r="Q145" s="2">
        <f t="shared" si="45"/>
        <v>6.8499999900000006</v>
      </c>
      <c r="R145" s="2" t="s">
        <v>35</v>
      </c>
      <c r="S145" s="2">
        <f>G145-I145</f>
        <v>4.2250481700000009</v>
      </c>
      <c r="T145" s="2">
        <f>I145-H145</f>
        <v>-3.728048170000001</v>
      </c>
      <c r="U145" s="2">
        <f>T145/H145*100</f>
        <v>-16.900349842196093</v>
      </c>
      <c r="V145" s="63" t="s">
        <v>35</v>
      </c>
      <c r="W145" s="26">
        <f t="shared" si="31"/>
        <v>22.05899999</v>
      </c>
    </row>
    <row r="146" spans="1:23" ht="31.5">
      <c r="A146" s="5" t="s">
        <v>248</v>
      </c>
      <c r="B146" s="10" t="s">
        <v>270</v>
      </c>
      <c r="C146" s="10" t="s">
        <v>271</v>
      </c>
      <c r="D146" s="2">
        <v>0</v>
      </c>
      <c r="E146" s="2">
        <v>0</v>
      </c>
      <c r="F146" s="2">
        <v>0</v>
      </c>
      <c r="G146" s="2">
        <v>1.0295833299999999</v>
      </c>
      <c r="H146" s="2">
        <f t="shared" ref="H146:H157" si="46">J146+L146+N146+P146</f>
        <v>1.0295833299999999</v>
      </c>
      <c r="I146" s="2">
        <f t="shared" ref="I146:I158" si="47">K146+M146+O146+Q146</f>
        <v>1.0295833299999999</v>
      </c>
      <c r="J146" s="2">
        <v>0</v>
      </c>
      <c r="K146" s="2">
        <v>0</v>
      </c>
      <c r="L146" s="2">
        <v>1.0295833299999999</v>
      </c>
      <c r="M146" s="2">
        <v>1.0295833299999999</v>
      </c>
      <c r="N146" s="2">
        <v>0</v>
      </c>
      <c r="O146" s="2">
        <v>0</v>
      </c>
      <c r="P146" s="2">
        <v>0</v>
      </c>
      <c r="Q146" s="2">
        <v>0</v>
      </c>
      <c r="R146" s="2" t="s">
        <v>35</v>
      </c>
      <c r="S146" s="2">
        <f t="shared" ref="S146:S157" si="48">G146-I146</f>
        <v>0</v>
      </c>
      <c r="T146" s="2">
        <f t="shared" ref="T146:T157" si="49">I146-H146</f>
        <v>0</v>
      </c>
      <c r="U146" s="2">
        <f t="shared" ref="U146:U157" si="50">T146/H146*100</f>
        <v>0</v>
      </c>
      <c r="V146" s="21" t="s">
        <v>272</v>
      </c>
      <c r="W146" s="26">
        <f t="shared" si="31"/>
        <v>1.0295833299999999</v>
      </c>
    </row>
    <row r="147" spans="1:23" ht="31.5">
      <c r="A147" s="5" t="s">
        <v>252</v>
      </c>
      <c r="B147" s="32" t="s">
        <v>430</v>
      </c>
      <c r="C147" s="28" t="s">
        <v>431</v>
      </c>
      <c r="D147" s="2">
        <v>0</v>
      </c>
      <c r="E147" s="2">
        <v>0</v>
      </c>
      <c r="F147" s="2">
        <v>0</v>
      </c>
      <c r="G147" s="2">
        <v>1.244</v>
      </c>
      <c r="H147" s="2">
        <f t="shared" si="46"/>
        <v>1.244</v>
      </c>
      <c r="I147" s="2">
        <f t="shared" si="47"/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1.244</v>
      </c>
      <c r="Q147" s="2">
        <v>0</v>
      </c>
      <c r="R147" s="2" t="s">
        <v>35</v>
      </c>
      <c r="S147" s="2">
        <f t="shared" si="48"/>
        <v>1.244</v>
      </c>
      <c r="T147" s="2">
        <f t="shared" si="49"/>
        <v>-1.244</v>
      </c>
      <c r="U147" s="2">
        <f t="shared" si="50"/>
        <v>-100</v>
      </c>
      <c r="V147" s="9" t="s">
        <v>434</v>
      </c>
      <c r="W147" s="26">
        <f t="shared" ref="W147:W158" si="51">H147</f>
        <v>1.244</v>
      </c>
    </row>
    <row r="148" spans="1:23" ht="31.5">
      <c r="A148" s="5" t="s">
        <v>256</v>
      </c>
      <c r="B148" s="10" t="s">
        <v>270</v>
      </c>
      <c r="C148" s="10" t="s">
        <v>274</v>
      </c>
      <c r="D148" s="2">
        <v>0</v>
      </c>
      <c r="E148" s="2">
        <v>0</v>
      </c>
      <c r="F148" s="2">
        <v>0</v>
      </c>
      <c r="G148" s="2">
        <v>1.0295833299999999</v>
      </c>
      <c r="H148" s="2">
        <f t="shared" si="46"/>
        <v>1.0295833299999999</v>
      </c>
      <c r="I148" s="2">
        <f t="shared" si="47"/>
        <v>1.0295833299999999</v>
      </c>
      <c r="J148" s="2">
        <v>0</v>
      </c>
      <c r="K148" s="2">
        <v>0</v>
      </c>
      <c r="L148" s="2">
        <v>1.0295833299999999</v>
      </c>
      <c r="M148" s="2">
        <v>1.0295833299999999</v>
      </c>
      <c r="N148" s="2">
        <v>0</v>
      </c>
      <c r="O148" s="2">
        <v>0</v>
      </c>
      <c r="P148" s="2">
        <v>0</v>
      </c>
      <c r="Q148" s="2">
        <v>0</v>
      </c>
      <c r="R148" s="2" t="s">
        <v>35</v>
      </c>
      <c r="S148" s="2">
        <f t="shared" si="48"/>
        <v>0</v>
      </c>
      <c r="T148" s="2">
        <f t="shared" si="49"/>
        <v>0</v>
      </c>
      <c r="U148" s="2">
        <f t="shared" si="50"/>
        <v>0</v>
      </c>
      <c r="V148" s="9" t="s">
        <v>275</v>
      </c>
      <c r="W148" s="26">
        <f t="shared" si="51"/>
        <v>1.0295833299999999</v>
      </c>
    </row>
    <row r="149" spans="1:23">
      <c r="A149" s="5" t="s">
        <v>257</v>
      </c>
      <c r="B149" s="69" t="s">
        <v>249</v>
      </c>
      <c r="C149" s="28" t="s">
        <v>250</v>
      </c>
      <c r="D149" s="2">
        <v>0</v>
      </c>
      <c r="E149" s="2">
        <v>0</v>
      </c>
      <c r="F149" s="2">
        <v>0</v>
      </c>
      <c r="G149" s="2">
        <v>5.39</v>
      </c>
      <c r="H149" s="2">
        <f t="shared" si="46"/>
        <v>5.39</v>
      </c>
      <c r="I149" s="2">
        <f t="shared" si="47"/>
        <v>5.3916666600000003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5.39</v>
      </c>
      <c r="Q149" s="2">
        <v>5.3916666600000003</v>
      </c>
      <c r="R149" s="2" t="s">
        <v>35</v>
      </c>
      <c r="S149" s="2">
        <f t="shared" si="48"/>
        <v>-1.6666600000005971E-3</v>
      </c>
      <c r="T149" s="2">
        <f t="shared" si="49"/>
        <v>1.6666600000005971E-3</v>
      </c>
      <c r="U149" s="2">
        <f t="shared" si="50"/>
        <v>3.0921335807061169E-2</v>
      </c>
      <c r="V149" s="9" t="s">
        <v>251</v>
      </c>
      <c r="W149" s="26">
        <f t="shared" si="51"/>
        <v>5.39</v>
      </c>
    </row>
    <row r="150" spans="1:23">
      <c r="A150" s="5" t="s">
        <v>261</v>
      </c>
      <c r="B150" s="7" t="s">
        <v>262</v>
      </c>
      <c r="C150" s="9" t="s">
        <v>263</v>
      </c>
      <c r="D150" s="2">
        <v>0</v>
      </c>
      <c r="E150" s="2">
        <v>0</v>
      </c>
      <c r="F150" s="2">
        <v>0</v>
      </c>
      <c r="G150" s="2">
        <v>1.46</v>
      </c>
      <c r="H150" s="2">
        <f t="shared" si="46"/>
        <v>1.46</v>
      </c>
      <c r="I150" s="2">
        <f t="shared" si="47"/>
        <v>1.4583333300000001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1.46</v>
      </c>
      <c r="Q150" s="2">
        <v>1.4583333300000001</v>
      </c>
      <c r="R150" s="2" t="s">
        <v>35</v>
      </c>
      <c r="S150" s="2">
        <f t="shared" si="48"/>
        <v>1.6666699999998702E-3</v>
      </c>
      <c r="T150" s="2">
        <f t="shared" si="49"/>
        <v>-1.6666699999998702E-3</v>
      </c>
      <c r="U150" s="2">
        <f t="shared" si="50"/>
        <v>-0.1141554794520459</v>
      </c>
      <c r="V150" s="9" t="s">
        <v>264</v>
      </c>
      <c r="W150" s="26">
        <f t="shared" si="51"/>
        <v>1.46</v>
      </c>
    </row>
    <row r="151" spans="1:23" ht="31.5">
      <c r="A151" s="5" t="s">
        <v>265</v>
      </c>
      <c r="B151" s="69" t="s">
        <v>253</v>
      </c>
      <c r="C151" s="28" t="s">
        <v>254</v>
      </c>
      <c r="D151" s="2">
        <v>0</v>
      </c>
      <c r="E151" s="2">
        <v>0</v>
      </c>
      <c r="F151" s="2">
        <v>0</v>
      </c>
      <c r="G151" s="2">
        <v>1.5583333399999999</v>
      </c>
      <c r="H151" s="2">
        <f t="shared" si="46"/>
        <v>1.5583333399999999</v>
      </c>
      <c r="I151" s="2">
        <f t="shared" si="47"/>
        <v>1.5583333399999999</v>
      </c>
      <c r="J151" s="2">
        <v>0</v>
      </c>
      <c r="K151" s="2">
        <v>0</v>
      </c>
      <c r="L151" s="2">
        <v>0</v>
      </c>
      <c r="M151" s="2">
        <v>0</v>
      </c>
      <c r="N151" s="2">
        <v>1.5583333399999999</v>
      </c>
      <c r="O151" s="2">
        <v>1.5583333399999999</v>
      </c>
      <c r="P151" s="2">
        <v>0</v>
      </c>
      <c r="Q151" s="2">
        <v>0</v>
      </c>
      <c r="R151" s="2" t="s">
        <v>35</v>
      </c>
      <c r="S151" s="2">
        <f t="shared" si="48"/>
        <v>0</v>
      </c>
      <c r="T151" s="2">
        <f t="shared" si="49"/>
        <v>0</v>
      </c>
      <c r="U151" s="2">
        <f t="shared" si="50"/>
        <v>0</v>
      </c>
      <c r="V151" s="9" t="s">
        <v>255</v>
      </c>
      <c r="W151" s="26">
        <f t="shared" si="51"/>
        <v>1.5583333399999999</v>
      </c>
    </row>
    <row r="152" spans="1:23" ht="31.5">
      <c r="A152" s="5" t="s">
        <v>269</v>
      </c>
      <c r="B152" s="10" t="s">
        <v>270</v>
      </c>
      <c r="C152" s="10" t="s">
        <v>277</v>
      </c>
      <c r="D152" s="2">
        <v>0</v>
      </c>
      <c r="E152" s="2">
        <v>0</v>
      </c>
      <c r="F152" s="2">
        <v>0</v>
      </c>
      <c r="G152" s="2">
        <v>1.0295833299999999</v>
      </c>
      <c r="H152" s="2">
        <f t="shared" si="46"/>
        <v>1.0295833299999999</v>
      </c>
      <c r="I152" s="2">
        <f t="shared" si="47"/>
        <v>1.0295833299999999</v>
      </c>
      <c r="J152" s="2">
        <v>0</v>
      </c>
      <c r="K152" s="2">
        <v>0</v>
      </c>
      <c r="L152" s="2">
        <v>1.0295833299999999</v>
      </c>
      <c r="M152" s="2">
        <v>1.0295833299999999</v>
      </c>
      <c r="N152" s="2">
        <v>0</v>
      </c>
      <c r="O152" s="2">
        <v>0</v>
      </c>
      <c r="P152" s="2">
        <v>0</v>
      </c>
      <c r="Q152" s="2">
        <v>0</v>
      </c>
      <c r="R152" s="2" t="s">
        <v>35</v>
      </c>
      <c r="S152" s="2">
        <f t="shared" si="48"/>
        <v>0</v>
      </c>
      <c r="T152" s="2">
        <f t="shared" si="49"/>
        <v>0</v>
      </c>
      <c r="U152" s="2">
        <f t="shared" si="50"/>
        <v>0</v>
      </c>
      <c r="V152" s="9" t="s">
        <v>278</v>
      </c>
      <c r="W152" s="26">
        <f t="shared" si="51"/>
        <v>1.0295833299999999</v>
      </c>
    </row>
    <row r="153" spans="1:23" ht="31.5">
      <c r="A153" s="5" t="s">
        <v>273</v>
      </c>
      <c r="B153" s="10" t="s">
        <v>270</v>
      </c>
      <c r="C153" s="10" t="s">
        <v>280</v>
      </c>
      <c r="D153" s="2">
        <v>0</v>
      </c>
      <c r="E153" s="2">
        <v>0</v>
      </c>
      <c r="F153" s="2">
        <v>0</v>
      </c>
      <c r="G153" s="2">
        <v>1.0295833299999999</v>
      </c>
      <c r="H153" s="2">
        <f t="shared" si="46"/>
        <v>1.0295833299999999</v>
      </c>
      <c r="I153" s="2">
        <f t="shared" si="47"/>
        <v>1.0295833299999999</v>
      </c>
      <c r="J153" s="2">
        <v>0</v>
      </c>
      <c r="K153" s="2">
        <v>0</v>
      </c>
      <c r="L153" s="2">
        <v>1.0295833299999999</v>
      </c>
      <c r="M153" s="2">
        <v>1.0295833299999999</v>
      </c>
      <c r="N153" s="2">
        <v>0</v>
      </c>
      <c r="O153" s="2">
        <v>0</v>
      </c>
      <c r="P153" s="2">
        <v>0</v>
      </c>
      <c r="Q153" s="2">
        <v>0</v>
      </c>
      <c r="R153" s="2" t="s">
        <v>35</v>
      </c>
      <c r="S153" s="2">
        <f t="shared" si="48"/>
        <v>0</v>
      </c>
      <c r="T153" s="2">
        <f t="shared" si="49"/>
        <v>0</v>
      </c>
      <c r="U153" s="2">
        <f t="shared" si="50"/>
        <v>0</v>
      </c>
      <c r="V153" s="9" t="s">
        <v>281</v>
      </c>
      <c r="W153" s="26">
        <f t="shared" si="51"/>
        <v>1.0295833299999999</v>
      </c>
    </row>
    <row r="154" spans="1:23" ht="31.5">
      <c r="A154" s="5" t="s">
        <v>276</v>
      </c>
      <c r="B154" s="42" t="s">
        <v>258</v>
      </c>
      <c r="C154" s="28" t="s">
        <v>259</v>
      </c>
      <c r="D154" s="2">
        <v>0</v>
      </c>
      <c r="E154" s="2">
        <v>0</v>
      </c>
      <c r="F154" s="2">
        <v>0</v>
      </c>
      <c r="G154" s="2">
        <v>0.08</v>
      </c>
      <c r="H154" s="2">
        <f t="shared" si="46"/>
        <v>0.08</v>
      </c>
      <c r="I154" s="2">
        <f t="shared" si="47"/>
        <v>0.19011850999999999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0.19011850999999999</v>
      </c>
      <c r="P154" s="2">
        <v>0.08</v>
      </c>
      <c r="Q154" s="2">
        <v>0</v>
      </c>
      <c r="R154" s="2" t="s">
        <v>35</v>
      </c>
      <c r="S154" s="2">
        <f t="shared" si="48"/>
        <v>-0.11011850999999999</v>
      </c>
      <c r="T154" s="2">
        <f t="shared" si="49"/>
        <v>0.11011850999999999</v>
      </c>
      <c r="U154" s="2">
        <f t="shared" si="50"/>
        <v>137.64813749999999</v>
      </c>
      <c r="V154" s="9" t="s">
        <v>260</v>
      </c>
      <c r="W154" s="26">
        <f t="shared" si="51"/>
        <v>0.08</v>
      </c>
    </row>
    <row r="155" spans="1:23" ht="31.5">
      <c r="A155" s="5" t="s">
        <v>279</v>
      </c>
      <c r="B155" s="48" t="s">
        <v>283</v>
      </c>
      <c r="C155" s="49" t="s">
        <v>284</v>
      </c>
      <c r="D155" s="2">
        <v>0</v>
      </c>
      <c r="E155" s="2">
        <v>0</v>
      </c>
      <c r="F155" s="2">
        <v>0</v>
      </c>
      <c r="G155" s="2">
        <v>4.7083333300000003</v>
      </c>
      <c r="H155" s="2">
        <f t="shared" si="46"/>
        <v>4.7083333300000003</v>
      </c>
      <c r="I155" s="2">
        <f t="shared" si="47"/>
        <v>4.7083333300000003</v>
      </c>
      <c r="J155" s="2">
        <v>0</v>
      </c>
      <c r="K155" s="2">
        <v>0</v>
      </c>
      <c r="L155" s="2">
        <v>0</v>
      </c>
      <c r="M155" s="2">
        <v>0</v>
      </c>
      <c r="N155" s="2">
        <v>4.7083333300000003</v>
      </c>
      <c r="O155" s="2">
        <v>4.7083333300000003</v>
      </c>
      <c r="P155" s="2">
        <v>0</v>
      </c>
      <c r="Q155" s="2">
        <v>0</v>
      </c>
      <c r="R155" s="2" t="s">
        <v>35</v>
      </c>
      <c r="S155" s="2">
        <f t="shared" si="48"/>
        <v>0</v>
      </c>
      <c r="T155" s="2">
        <f t="shared" si="49"/>
        <v>0</v>
      </c>
      <c r="U155" s="2">
        <f t="shared" si="50"/>
        <v>0</v>
      </c>
      <c r="V155" s="9" t="s">
        <v>285</v>
      </c>
      <c r="W155" s="26">
        <f t="shared" si="51"/>
        <v>4.7083333300000003</v>
      </c>
    </row>
    <row r="156" spans="1:23">
      <c r="A156" s="5" t="s">
        <v>282</v>
      </c>
      <c r="B156" s="70" t="s">
        <v>266</v>
      </c>
      <c r="C156" s="35" t="s">
        <v>267</v>
      </c>
      <c r="D156" s="2">
        <v>0</v>
      </c>
      <c r="E156" s="2">
        <v>0</v>
      </c>
      <c r="F156" s="2">
        <v>0</v>
      </c>
      <c r="G156" s="2">
        <v>0.41</v>
      </c>
      <c r="H156" s="2">
        <f t="shared" si="46"/>
        <v>0.41</v>
      </c>
      <c r="I156" s="2">
        <f t="shared" si="47"/>
        <v>0.51583332999999998</v>
      </c>
      <c r="J156" s="2">
        <v>0</v>
      </c>
      <c r="K156" s="2">
        <v>0.26333332999999998</v>
      </c>
      <c r="L156" s="2">
        <v>0</v>
      </c>
      <c r="M156" s="2">
        <v>0</v>
      </c>
      <c r="N156" s="2">
        <v>0</v>
      </c>
      <c r="O156" s="2">
        <v>0.2525</v>
      </c>
      <c r="P156" s="2">
        <v>0.41</v>
      </c>
      <c r="Q156" s="2">
        <v>0</v>
      </c>
      <c r="R156" s="2" t="s">
        <v>35</v>
      </c>
      <c r="S156" s="2">
        <f t="shared" si="48"/>
        <v>-0.10583333</v>
      </c>
      <c r="T156" s="2">
        <f t="shared" si="49"/>
        <v>0.10583333</v>
      </c>
      <c r="U156" s="2">
        <f t="shared" si="50"/>
        <v>25.813007317073172</v>
      </c>
      <c r="V156" s="71" t="s">
        <v>268</v>
      </c>
      <c r="W156" s="26">
        <f t="shared" si="51"/>
        <v>0.41</v>
      </c>
    </row>
    <row r="157" spans="1:23" ht="31.5">
      <c r="A157" s="5" t="s">
        <v>339</v>
      </c>
      <c r="B157" s="69" t="s">
        <v>432</v>
      </c>
      <c r="C157" s="7" t="s">
        <v>433</v>
      </c>
      <c r="D157" s="2">
        <v>0</v>
      </c>
      <c r="E157" s="2">
        <v>0</v>
      </c>
      <c r="F157" s="2">
        <v>0</v>
      </c>
      <c r="G157" s="2">
        <v>3.09</v>
      </c>
      <c r="H157" s="2">
        <f t="shared" si="46"/>
        <v>3.09</v>
      </c>
      <c r="I157" s="2">
        <f t="shared" si="47"/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3.09</v>
      </c>
      <c r="Q157" s="2">
        <v>0</v>
      </c>
      <c r="R157" s="2" t="s">
        <v>35</v>
      </c>
      <c r="S157" s="2">
        <f t="shared" si="48"/>
        <v>3.09</v>
      </c>
      <c r="T157" s="2">
        <f t="shared" si="49"/>
        <v>-3.09</v>
      </c>
      <c r="U157" s="2">
        <f t="shared" si="50"/>
        <v>-100</v>
      </c>
      <c r="V157" s="21" t="s">
        <v>272</v>
      </c>
      <c r="W157" s="26">
        <f t="shared" si="51"/>
        <v>3.09</v>
      </c>
    </row>
    <row r="158" spans="1:23" ht="31.5">
      <c r="A158" s="5" t="s">
        <v>429</v>
      </c>
      <c r="B158" s="9" t="s">
        <v>337</v>
      </c>
      <c r="C158" s="9" t="s">
        <v>338</v>
      </c>
      <c r="D158" s="6">
        <v>2.93</v>
      </c>
      <c r="E158" s="2">
        <v>2.4329999999999998</v>
      </c>
      <c r="F158" s="2" t="s">
        <v>35</v>
      </c>
      <c r="G158" s="2">
        <f>D158-E158</f>
        <v>0.49700000000000033</v>
      </c>
      <c r="H158" s="2" t="s">
        <v>35</v>
      </c>
      <c r="I158" s="2">
        <f t="shared" si="47"/>
        <v>0.39</v>
      </c>
      <c r="J158" s="2" t="s">
        <v>35</v>
      </c>
      <c r="K158" s="2">
        <v>0</v>
      </c>
      <c r="L158" s="2" t="s">
        <v>35</v>
      </c>
      <c r="M158" s="2">
        <v>0</v>
      </c>
      <c r="N158" s="2" t="s">
        <v>35</v>
      </c>
      <c r="O158" s="2">
        <v>0.39</v>
      </c>
      <c r="P158" s="2" t="s">
        <v>35</v>
      </c>
      <c r="Q158" s="2">
        <v>0</v>
      </c>
      <c r="R158" s="2" t="s">
        <v>35</v>
      </c>
      <c r="S158" s="2" t="s">
        <v>35</v>
      </c>
      <c r="T158" s="2" t="s">
        <v>35</v>
      </c>
      <c r="U158" s="2" t="s">
        <v>35</v>
      </c>
      <c r="V158" s="9" t="s">
        <v>260</v>
      </c>
      <c r="W158" s="26" t="str">
        <f t="shared" si="51"/>
        <v>нд</v>
      </c>
    </row>
  </sheetData>
  <mergeCells count="24">
    <mergeCell ref="T14:U15"/>
    <mergeCell ref="V14:V16"/>
    <mergeCell ref="F15:F16"/>
    <mergeCell ref="G15:G16"/>
    <mergeCell ref="H15:I15"/>
    <mergeCell ref="J15:K15"/>
    <mergeCell ref="L15:M15"/>
    <mergeCell ref="N15:O15"/>
    <mergeCell ref="P15:Q15"/>
    <mergeCell ref="R15:R16"/>
    <mergeCell ref="S15:S16"/>
    <mergeCell ref="F14:G14"/>
    <mergeCell ref="H14:Q14"/>
    <mergeCell ref="R14:S14"/>
    <mergeCell ref="S2:V2"/>
    <mergeCell ref="A3:V3"/>
    <mergeCell ref="H4:I4"/>
    <mergeCell ref="G7:P7"/>
    <mergeCell ref="H11:Q11"/>
    <mergeCell ref="A14:A16"/>
    <mergeCell ref="B14:B16"/>
    <mergeCell ref="C14:C16"/>
    <mergeCell ref="D14:D16"/>
    <mergeCell ref="E14:E16"/>
  </mergeCells>
  <dataValidations disablePrompts="1" count="1">
    <dataValidation type="textLength" operator="lessThanOrEqual" allowBlank="1" showInputMessage="1" showErrorMessage="1" errorTitle="Ошибка" error="Допускается ввод не более 900 символов!" sqref="B54 B108 B68">
      <formula1>900</formula1>
    </dataValidation>
  </dataValidations>
  <pageMargins left="0.39370078740157483" right="0.39370078740157483" top="0" bottom="0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2024-11-13T11:48:46Z</cp:lastPrinted>
  <dcterms:created xsi:type="dcterms:W3CDTF">2024-08-26T09:08:42Z</dcterms:created>
  <dcterms:modified xsi:type="dcterms:W3CDTF">2025-02-14T09:09:12Z</dcterms:modified>
</cp:coreProperties>
</file>