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3_ОТЧЕТ ЗА 9 МЕСЯЦЕВ 2025г\J1114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Лист1!$14:$18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3" i="1" l="1"/>
  <c r="G109" i="1" l="1"/>
  <c r="G110" i="1"/>
  <c r="G111" i="1"/>
  <c r="I109" i="1"/>
  <c r="I110" i="1"/>
  <c r="I111" i="1"/>
  <c r="I112" i="1"/>
  <c r="I113" i="1"/>
  <c r="G64" i="1"/>
  <c r="I64" i="1"/>
  <c r="G65" i="1"/>
  <c r="I65" i="1"/>
  <c r="G66" i="1"/>
  <c r="I66" i="1"/>
  <c r="I38" i="1"/>
  <c r="I39" i="1"/>
  <c r="I40" i="1"/>
  <c r="G27" i="1"/>
  <c r="I27" i="1"/>
  <c r="D28" i="1" l="1"/>
  <c r="G117" i="1" l="1"/>
  <c r="I117" i="1"/>
  <c r="M70" i="1"/>
  <c r="M88" i="1"/>
  <c r="M86" i="1"/>
  <c r="M68" i="1"/>
  <c r="I68" i="1" s="1"/>
  <c r="I28" i="1"/>
  <c r="G28" i="1"/>
  <c r="G114" i="1"/>
  <c r="G115" i="1"/>
  <c r="G116" i="1"/>
  <c r="I116" i="1"/>
  <c r="I115" i="1"/>
  <c r="I114" i="1"/>
  <c r="G67" i="1"/>
  <c r="G69" i="1"/>
  <c r="G70" i="1"/>
  <c r="G71" i="1"/>
  <c r="G72" i="1"/>
  <c r="G76" i="1"/>
  <c r="I76" i="1"/>
  <c r="I75" i="1"/>
  <c r="I74" i="1"/>
  <c r="I73" i="1"/>
  <c r="I72" i="1"/>
  <c r="I71" i="1"/>
  <c r="I70" i="1"/>
  <c r="I69" i="1"/>
  <c r="I67" i="1"/>
  <c r="G41" i="1"/>
  <c r="G42" i="1"/>
  <c r="G43" i="1"/>
  <c r="I43" i="1"/>
  <c r="I42" i="1"/>
  <c r="I41" i="1"/>
  <c r="I47" i="1" l="1"/>
  <c r="G47" i="1"/>
  <c r="G132" i="1" l="1"/>
  <c r="G133" i="1"/>
  <c r="G134" i="1"/>
  <c r="G135" i="1"/>
  <c r="G136" i="1"/>
  <c r="G137" i="1"/>
  <c r="G138" i="1"/>
  <c r="G139" i="1"/>
  <c r="G140" i="1"/>
  <c r="G141" i="1"/>
  <c r="G131" i="1"/>
  <c r="E29" i="1"/>
  <c r="G29" i="1" s="1"/>
  <c r="G30" i="1"/>
  <c r="G31" i="1"/>
  <c r="G118" i="1"/>
  <c r="I118" i="1"/>
  <c r="G119" i="1"/>
  <c r="I119" i="1"/>
  <c r="G120" i="1"/>
  <c r="I120" i="1"/>
  <c r="G121" i="1"/>
  <c r="I121" i="1"/>
  <c r="G122" i="1"/>
  <c r="I122" i="1"/>
  <c r="G123" i="1"/>
  <c r="I123" i="1"/>
  <c r="G124" i="1"/>
  <c r="I124" i="1"/>
  <c r="G125" i="1"/>
  <c r="I125" i="1"/>
  <c r="G126" i="1"/>
  <c r="I126" i="1"/>
  <c r="G127" i="1"/>
  <c r="I127" i="1"/>
  <c r="G128" i="1"/>
  <c r="I128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29" i="1"/>
  <c r="I30" i="1"/>
  <c r="I31" i="1"/>
  <c r="I62" i="1" l="1"/>
  <c r="H62" i="1"/>
  <c r="G62" i="1"/>
  <c r="H101" i="1" l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G95" i="1"/>
  <c r="G97" i="1"/>
  <c r="E63" i="1"/>
  <c r="G63" i="1" s="1"/>
  <c r="G53" i="1"/>
  <c r="G54" i="1"/>
  <c r="G55" i="1"/>
  <c r="G56" i="1"/>
  <c r="G57" i="1"/>
  <c r="G58" i="1"/>
  <c r="G59" i="1"/>
  <c r="G60" i="1"/>
  <c r="G61" i="1"/>
  <c r="G52" i="1"/>
  <c r="G49" i="1"/>
  <c r="G48" i="1" s="1"/>
  <c r="I44" i="1"/>
  <c r="I45" i="1"/>
  <c r="I46" i="1"/>
  <c r="H49" i="1"/>
  <c r="H48" i="1" s="1"/>
  <c r="I49" i="1"/>
  <c r="I48" i="1" s="1"/>
  <c r="G44" i="1"/>
  <c r="G45" i="1"/>
  <c r="G46" i="1"/>
  <c r="E48" i="1"/>
  <c r="F48" i="1"/>
  <c r="J48" i="1"/>
  <c r="K48" i="1"/>
  <c r="L48" i="1"/>
  <c r="M48" i="1"/>
  <c r="N48" i="1"/>
  <c r="O48" i="1"/>
  <c r="P48" i="1"/>
  <c r="Q48" i="1"/>
  <c r="D48" i="1"/>
  <c r="E34" i="1"/>
  <c r="F34" i="1"/>
  <c r="J34" i="1"/>
  <c r="K34" i="1"/>
  <c r="L34" i="1"/>
  <c r="M34" i="1"/>
  <c r="N34" i="1"/>
  <c r="O34" i="1"/>
  <c r="P34" i="1"/>
  <c r="Q34" i="1"/>
  <c r="D34" i="1"/>
  <c r="H22" i="1"/>
  <c r="H23" i="1"/>
  <c r="P33" i="1" l="1"/>
  <c r="L33" i="1"/>
  <c r="O33" i="1"/>
  <c r="K33" i="1"/>
  <c r="N33" i="1"/>
  <c r="Q33" i="1"/>
  <c r="M33" i="1"/>
  <c r="J33" i="1"/>
  <c r="I23" i="1" l="1"/>
  <c r="G101" i="1" l="1"/>
  <c r="G102" i="1"/>
  <c r="G103" i="1"/>
  <c r="G104" i="1"/>
  <c r="G105" i="1"/>
  <c r="G106" i="1"/>
  <c r="G107" i="1"/>
  <c r="G108" i="1"/>
  <c r="G100" i="1"/>
  <c r="G36" i="1"/>
  <c r="G99" i="1" l="1"/>
  <c r="D99" i="1" l="1"/>
  <c r="E99" i="1"/>
  <c r="F99" i="1"/>
  <c r="J99" i="1"/>
  <c r="K99" i="1"/>
  <c r="L99" i="1"/>
  <c r="N99" i="1"/>
  <c r="P99" i="1"/>
  <c r="Q99" i="1"/>
  <c r="D93" i="1"/>
  <c r="E93" i="1"/>
  <c r="F93" i="1"/>
  <c r="J93" i="1"/>
  <c r="K93" i="1"/>
  <c r="L93" i="1"/>
  <c r="M93" i="1"/>
  <c r="N93" i="1"/>
  <c r="O93" i="1"/>
  <c r="P93" i="1"/>
  <c r="Q93" i="1"/>
  <c r="E130" i="1"/>
  <c r="F130" i="1"/>
  <c r="J130" i="1"/>
  <c r="K130" i="1"/>
  <c r="L130" i="1"/>
  <c r="M130" i="1"/>
  <c r="N130" i="1"/>
  <c r="O130" i="1"/>
  <c r="P130" i="1"/>
  <c r="Q130" i="1"/>
  <c r="D130" i="1"/>
  <c r="I131" i="1"/>
  <c r="H132" i="1"/>
  <c r="I132" i="1"/>
  <c r="I133" i="1"/>
  <c r="I134" i="1"/>
  <c r="I135" i="1"/>
  <c r="H136" i="1"/>
  <c r="I136" i="1"/>
  <c r="I137" i="1"/>
  <c r="I138" i="1"/>
  <c r="H139" i="1"/>
  <c r="I139" i="1"/>
  <c r="I140" i="1"/>
  <c r="I141" i="1"/>
  <c r="G130" i="1"/>
  <c r="H130" i="1" l="1"/>
  <c r="I130" i="1"/>
  <c r="H100" i="1"/>
  <c r="I100" i="1"/>
  <c r="H99" i="1" l="1"/>
  <c r="H94" i="1" l="1"/>
  <c r="I94" i="1"/>
  <c r="I58" i="1"/>
  <c r="H58" i="1"/>
  <c r="H59" i="1"/>
  <c r="I59" i="1"/>
  <c r="H60" i="1"/>
  <c r="I60" i="1"/>
  <c r="H61" i="1"/>
  <c r="I61" i="1"/>
  <c r="H63" i="1"/>
  <c r="I63" i="1"/>
  <c r="H36" i="1" l="1"/>
  <c r="D24" i="1"/>
  <c r="E24" i="1"/>
  <c r="F24" i="1"/>
  <c r="J24" i="1"/>
  <c r="K24" i="1"/>
  <c r="L24" i="1"/>
  <c r="M24" i="1"/>
  <c r="N24" i="1"/>
  <c r="O24" i="1"/>
  <c r="P24" i="1"/>
  <c r="Q24" i="1"/>
  <c r="H26" i="1"/>
  <c r="H25" i="1"/>
  <c r="H24" i="1" l="1"/>
  <c r="G94" i="1" l="1"/>
  <c r="G93" i="1" l="1"/>
  <c r="O99" i="1"/>
  <c r="I97" i="1" l="1"/>
  <c r="I96" i="1" s="1"/>
  <c r="H97" i="1"/>
  <c r="Q96" i="1"/>
  <c r="P96" i="1"/>
  <c r="O96" i="1"/>
  <c r="N96" i="1"/>
  <c r="M96" i="1"/>
  <c r="L96" i="1"/>
  <c r="K96" i="1"/>
  <c r="J96" i="1"/>
  <c r="G96" i="1"/>
  <c r="D96" i="1"/>
  <c r="I95" i="1"/>
  <c r="I93" i="1" s="1"/>
  <c r="H95" i="1"/>
  <c r="Q92" i="1"/>
  <c r="P92" i="1"/>
  <c r="N92" i="1"/>
  <c r="M92" i="1"/>
  <c r="L92" i="1"/>
  <c r="K92" i="1"/>
  <c r="G92" i="1"/>
  <c r="D92" i="1"/>
  <c r="O92" i="1"/>
  <c r="I57" i="1"/>
  <c r="H57" i="1"/>
  <c r="I56" i="1"/>
  <c r="H56" i="1"/>
  <c r="I55" i="1"/>
  <c r="H55" i="1"/>
  <c r="I54" i="1"/>
  <c r="H54" i="1"/>
  <c r="I53" i="1"/>
  <c r="H53" i="1"/>
  <c r="I52" i="1"/>
  <c r="H52" i="1"/>
  <c r="R51" i="1"/>
  <c r="Q51" i="1"/>
  <c r="Q50" i="1" s="1"/>
  <c r="P51" i="1"/>
  <c r="P50" i="1" s="1"/>
  <c r="O51" i="1"/>
  <c r="O50" i="1" s="1"/>
  <c r="N51" i="1"/>
  <c r="N50" i="1" s="1"/>
  <c r="L51" i="1"/>
  <c r="L50" i="1" s="1"/>
  <c r="K51" i="1"/>
  <c r="K50" i="1" s="1"/>
  <c r="J51" i="1"/>
  <c r="F51" i="1"/>
  <c r="E51" i="1"/>
  <c r="E50" i="1" s="1"/>
  <c r="D51" i="1"/>
  <c r="D50" i="1" s="1"/>
  <c r="I36" i="1"/>
  <c r="I35" i="1"/>
  <c r="H35" i="1"/>
  <c r="G35" i="1"/>
  <c r="R34" i="1"/>
  <c r="R33" i="1" s="1"/>
  <c r="R32" i="1" s="1"/>
  <c r="E33" i="1"/>
  <c r="D33" i="1"/>
  <c r="I26" i="1"/>
  <c r="G26" i="1"/>
  <c r="I25" i="1"/>
  <c r="G25" i="1"/>
  <c r="O21" i="1"/>
  <c r="M21" i="1"/>
  <c r="M20" i="1" s="1"/>
  <c r="L21" i="1"/>
  <c r="L20" i="1" s="1"/>
  <c r="K21" i="1"/>
  <c r="J21" i="1"/>
  <c r="I22" i="1"/>
  <c r="Q21" i="1"/>
  <c r="Q20" i="1" s="1"/>
  <c r="P21" i="1"/>
  <c r="P20" i="1" s="1"/>
  <c r="N21" i="1"/>
  <c r="N20" i="1" s="1"/>
  <c r="E21" i="1"/>
  <c r="E20" i="1" s="1"/>
  <c r="D21" i="1"/>
  <c r="D20" i="1" s="1"/>
  <c r="I34" i="1" l="1"/>
  <c r="I33" i="1" s="1"/>
  <c r="J50" i="1"/>
  <c r="J20" i="1"/>
  <c r="G34" i="1"/>
  <c r="G33" i="1" s="1"/>
  <c r="H34" i="1"/>
  <c r="H33" i="1" s="1"/>
  <c r="H93" i="1"/>
  <c r="I99" i="1"/>
  <c r="M99" i="1"/>
  <c r="Q32" i="1"/>
  <c r="M51" i="1"/>
  <c r="M50" i="1" s="1"/>
  <c r="M32" i="1" s="1"/>
  <c r="I24" i="1"/>
  <c r="I21" i="1" s="1"/>
  <c r="G24" i="1"/>
  <c r="J92" i="1"/>
  <c r="H96" i="1"/>
  <c r="E32" i="1"/>
  <c r="E18" i="1" s="1"/>
  <c r="E19" i="1" s="1"/>
  <c r="L32" i="1"/>
  <c r="P32" i="1"/>
  <c r="N32" i="1"/>
  <c r="O32" i="1"/>
  <c r="D32" i="1"/>
  <c r="K32" i="1"/>
  <c r="G51" i="1"/>
  <c r="G50" i="1" s="1"/>
  <c r="H51" i="1"/>
  <c r="H21" i="1"/>
  <c r="I92" i="1"/>
  <c r="K20" i="1"/>
  <c r="O20" i="1"/>
  <c r="I51" i="1"/>
  <c r="G32" i="1" l="1"/>
  <c r="H92" i="1"/>
  <c r="H50" i="1"/>
  <c r="Q18" i="1"/>
  <c r="Q19" i="1" s="1"/>
  <c r="D18" i="1"/>
  <c r="D19" i="1" s="1"/>
  <c r="K18" i="1"/>
  <c r="K19" i="1" s="1"/>
  <c r="M18" i="1"/>
  <c r="M19" i="1" s="1"/>
  <c r="L18" i="1"/>
  <c r="L19" i="1" s="1"/>
  <c r="O18" i="1"/>
  <c r="O19" i="1" s="1"/>
  <c r="J32" i="1"/>
  <c r="N18" i="1"/>
  <c r="N19" i="1" s="1"/>
  <c r="P18" i="1"/>
  <c r="P19" i="1" s="1"/>
  <c r="G21" i="1"/>
  <c r="G20" i="1" s="1"/>
  <c r="H20" i="1"/>
  <c r="I50" i="1"/>
  <c r="I20" i="1"/>
  <c r="H32" i="1" l="1"/>
  <c r="J18" i="1"/>
  <c r="I32" i="1"/>
  <c r="I18" i="1" s="1"/>
  <c r="G18" i="1"/>
  <c r="G19" i="1" s="1"/>
  <c r="J19" i="1" l="1"/>
  <c r="H18" i="1"/>
  <c r="I19" i="1"/>
  <c r="H19" i="1" l="1"/>
</calcChain>
</file>

<file path=xl/sharedStrings.xml><?xml version="1.0" encoding="utf-8"?>
<sst xmlns="http://schemas.openxmlformats.org/spreadsheetml/2006/main" count="1385" uniqueCount="488">
  <si>
    <t>Приложение № 12</t>
  </si>
  <si>
    <t xml:space="preserve"> 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</si>
  <si>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</si>
  <si>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</si>
  <si>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</si>
  <si>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</si>
  <si>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</si>
  <si>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</si>
  <si>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</si>
  <si>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</si>
  <si>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</si>
  <si>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</si>
  <si>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</si>
  <si>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</si>
  <si>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</si>
  <si>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</si>
  <si>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</si>
  <si>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</si>
  <si>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</si>
  <si>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</si>
  <si>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</si>
  <si>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</si>
  <si>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</si>
  <si>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</si>
  <si>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</si>
  <si>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</si>
  <si>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</si>
  <si>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</si>
  <si>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</si>
  <si>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</si>
  <si>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</si>
  <si>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</si>
  <si>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</si>
  <si>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</si>
  <si>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</si>
  <si>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</si>
  <si>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</si>
  <si>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</si>
  <si>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</si>
  <si>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</si>
  <si>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</si>
  <si>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</si>
  <si>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</si>
  <si>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</si>
  <si>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</si>
  <si>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</si>
  <si>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</si>
  <si>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</si>
  <si>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1.1.1.3.3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</si>
  <si>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</si>
  <si>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</si>
  <si>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</si>
  <si>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</si>
  <si>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</si>
  <si>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</si>
  <si>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</si>
  <si>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</si>
  <si>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</si>
  <si>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</si>
  <si>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</si>
  <si>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</si>
  <si>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</si>
  <si>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</si>
  <si>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</si>
  <si>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</si>
  <si>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</si>
  <si>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</si>
  <si>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</si>
  <si>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</si>
  <si>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</si>
  <si>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</si>
  <si>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</si>
  <si>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</si>
  <si>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</si>
  <si>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</si>
  <si>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</si>
  <si>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</si>
  <si>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</si>
  <si>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</si>
  <si>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</si>
  <si>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</si>
  <si>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</si>
  <si>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</si>
  <si>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</si>
  <si>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</si>
  <si>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</si>
  <si>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</si>
  <si>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</si>
  <si>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</si>
  <si>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</si>
  <si>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</si>
  <si>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</si>
  <si>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</si>
  <si>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</si>
  <si>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</si>
  <si>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E_2300001216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</si>
  <si>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</si>
  <si>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</si>
  <si>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</si>
  <si>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</si>
  <si>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</si>
  <si>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</si>
  <si>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</si>
  <si>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</si>
  <si>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</si>
  <si>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</si>
  <si>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</si>
  <si>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</si>
  <si>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</si>
  <si>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</si>
  <si>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</si>
  <si>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</si>
  <si>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</si>
  <si>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</si>
  <si>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</si>
  <si>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</si>
  <si>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</si>
  <si>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</si>
  <si>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</si>
  <si>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</si>
  <si>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</si>
  <si>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</si>
  <si>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</si>
  <si>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</si>
  <si>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</si>
  <si>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</si>
  <si>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</si>
  <si>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</si>
  <si>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</si>
  <si>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</si>
  <si>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</si>
  <si>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</si>
  <si>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</si>
  <si>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</si>
  <si>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</si>
  <si>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</si>
  <si>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</si>
  <si>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</si>
  <si>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</si>
  <si>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договор лизинга от 16.05.23г. №ЛД-78-3307/23</t>
  </si>
  <si>
    <t>1.6.2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</si>
  <si>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</si>
  <si>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</si>
  <si>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</si>
  <si>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</si>
  <si>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Производственная необходимость</t>
  </si>
  <si>
    <t>1.6.5</t>
  </si>
  <si>
    <t>Автомобиль УАЗ</t>
  </si>
  <si>
    <t>J_2200000437</t>
  </si>
  <si>
    <t>договор лизинга от 27.10.23г. №47055-СБП-23-АМ-Л</t>
  </si>
  <si>
    <t>1.6.6</t>
  </si>
  <si>
    <t>Производственная необходимость. СЗ С-175 от 01.03.2024</t>
  </si>
  <si>
    <t>1.6.7</t>
  </si>
  <si>
    <t>J_2000000433</t>
  </si>
  <si>
    <t>1.6.8</t>
  </si>
  <si>
    <t>J_2100000435</t>
  </si>
  <si>
    <t>1.6.9</t>
  </si>
  <si>
    <t>J_2300000440</t>
  </si>
  <si>
    <t>1.6.10</t>
  </si>
  <si>
    <t>J_2400000442</t>
  </si>
  <si>
    <t>1.6.11</t>
  </si>
  <si>
    <t>О_2400000459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</si>
  <si>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</si>
  <si>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</si>
  <si>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</si>
  <si>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</si>
  <si>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</si>
  <si>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</si>
  <si>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</si>
  <si>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ЭI_0000000136</t>
  </si>
  <si>
    <t>E_2300002324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</si>
  <si>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</si>
  <si>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</si>
  <si>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</si>
  <si>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СЗ №с/178 от 04.03.24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</si>
  <si>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</si>
  <si>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</si>
  <si>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</si>
  <si>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</si>
  <si>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</si>
  <si>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</si>
  <si>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</si>
  <si>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</si>
  <si>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</si>
  <si>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</si>
  <si>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>1.4.11</t>
  </si>
  <si>
    <t xml:space="preserve">Строительство  ВЛ-0,4 кВ от ТП-24  L1~750 м,  L2~ 140 м, ул. Жилгородок,   д. Агалатово </t>
  </si>
  <si>
    <t>J_2100000229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</si>
  <si>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</si>
  <si>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</si>
  <si>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</si>
  <si>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</si>
  <si>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>Автомобиль</t>
  </si>
  <si>
    <t>О_2400000461</t>
  </si>
  <si>
    <t>Реконструкция ВЛ-0,4кВ ТП-16 Ф.3, L~650 м, ул. Парковая, г.Всеволожск</t>
  </si>
  <si>
    <t>O_2400012115</t>
  </si>
  <si>
    <t>Реконструкция ВЛ-0,4 кВ от ТП-126  оп.1 до оп.13, ф.2, L=625м, пр.Охтинский, г.Всеволожск</t>
  </si>
  <si>
    <t xml:space="preserve"> СЗ №С/85 от 05.02.2024</t>
  </si>
  <si>
    <t>О_2410031272</t>
  </si>
  <si>
    <t>Реконструкция ВЛ-0,4 кВ ТП-319 фид. 5, L=175 м., ул. Санаторная, г.п. Токсово.(Амелина И.О. № ОД-23/Д-346 от 27.07.2023 г.)</t>
  </si>
  <si>
    <t>О_2420032633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</si>
  <si>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</si>
  <si>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С/З №С/789 от 25.10.24 Мероприятия по технологическому присоединению (ИП Жарова Е.В. ОД-№24/Д-212 от 07.06.24 г.)</t>
  </si>
  <si>
    <t>N_2300032620</t>
  </si>
  <si>
    <t>Мероприятия по технологическому присоединению ООО «Татнефть-АЗС-Северо-Запад» (Договор №ОД-22/Д-559 от 06.09.2022г.)</t>
  </si>
  <si>
    <t>Распоряжением Комитета по ТЭК №Р-96/2024 от 28.11.2024г.</t>
  </si>
  <si>
    <t>СЗ № С/1053 от 23.11.2023 Мероприятия по технологическому присоединению  (ИП Сукиасян Р.М., Грещук М.Н. ОД-23/Д-548 от 09.11.23 г.)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</si>
  <si>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</si>
  <si>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</si>
  <si>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Фактический объем освоения капитальных вложений на 01.01.2025 год в прогнозных ценах соответствующих лет, млн. рублей
(без НДС)</t>
  </si>
  <si>
    <t>Остаток освоения капитальных вложений на 01.01.2025 год, млн. рублей
(без НДС)</t>
  </si>
  <si>
    <t>Освоение капитальных вложений 2025 года, млн. рублей (без НДС)</t>
  </si>
  <si>
    <t>Мероприятия по технологическому присоединению ООО "УПТК-65" (ОД-23/Д-484 от 30.01.2024)</t>
  </si>
  <si>
    <t>О_2500033637</t>
  </si>
  <si>
    <t>СЗ С/339 от 25.04.2023 Выполнение обязательств по договору на технологическое присоединение с заявителем  (Договор №ОД-22/Д-781 от 10.02.2023г.) В связи с поданной заявкой на дополнительное соглашение, с целью изменения мощности и сроков реализации, реализация объекта перенесена на 2025 год.</t>
  </si>
  <si>
    <t>Выполнение обязательств по договору на технологическое присоединение с заявителем ООО "УПТК-65" (ОД-23/Д-484 от 30.01.2024)</t>
  </si>
  <si>
    <t>Строительство  КТП-400/10/0,4кВ с трансформатором 250кВА, взамен ТП-85, ул.Сергиевская, г. Всеволожск</t>
  </si>
  <si>
    <t>E_2300000158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</si>
  <si>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2025г.(АОТС от 26.01.24)/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</si>
  <si>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07.02.24)/ перенос на 2026г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</si>
  <si>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</si>
  <si>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</si>
  <si>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</si>
  <si>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</si>
  <si>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</si>
  <si>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Реконструкция ВЛ-10кВ,фид.601-06 на участке ТП-29-ТП-438-ТП-435,L- 900 м., СИП-3 1х95,пос.Токсово</t>
  </si>
  <si>
    <t>г. Всеволожск, реконструкция ВЛ-6 кВ ф. 640-02 от оп. 1 до оп. № 24 L=1800 м</t>
  </si>
  <si>
    <t xml:space="preserve">I_2000001115 </t>
  </si>
  <si>
    <t>Реконструкция ВЛ-0,4 кВ  ТП-267 фид. 5 L-160 м., ул.Сергиевская, г. Всеволожск</t>
  </si>
  <si>
    <t>J_2000001269</t>
  </si>
  <si>
    <t>«Мероприятия по технологическому присоединению _КЛ-0,4 от ТП-12,L=0,34_ИП Садиков О.М. Заводская 28 (ОД-19/Д-711 от 13.03.2020)</t>
  </si>
  <si>
    <t>J_2000000146</t>
  </si>
  <si>
    <t>Реконструкция ВЛ-0,4кВ  ТП-123 Ф.17,   L~1355м., ул.Дружбы, ул. Окружная,   г. Всеволожск.</t>
  </si>
  <si>
    <t>J_2200001297</t>
  </si>
  <si>
    <t>Реконструкция КЛ-10 кВ ф.525-103 ТП-31 -- ТП-172 ,L~600 м, г.Всеволожск.</t>
  </si>
  <si>
    <t>J_2200001322</t>
  </si>
  <si>
    <r>
      <t>Реконструкция ВЛ-10кВ, ф.325-16  от оп.113 до оп.118   L</t>
    </r>
    <r>
      <rPr>
        <sz val="12"/>
        <color indexed="8"/>
        <rFont val="Times New Roman"/>
        <family val="1"/>
        <charset val="204"/>
      </rPr>
      <t>~190м., г.п.Рахья</t>
    </r>
  </si>
  <si>
    <t>J_2300001125</t>
  </si>
  <si>
    <t>Реконструкция  ВЛ-0,4 кВ ф. 8 от ТП-41, L~230 м ул. Гладкинская четная,  п. Рахья</t>
  </si>
  <si>
    <t>J_2300001261</t>
  </si>
  <si>
    <t>Реконструкция ВЛ-0,4кВ  ТП-147 Ф.2, L-280 м. г. Всеволожск.</t>
  </si>
  <si>
    <t>J_2300001289</t>
  </si>
  <si>
    <t>Реконструкция ВЛ-0,4кВ ТП-147 Ф.4 ,  L-450 м г. Всеволожск.</t>
  </si>
  <si>
    <t>J_2300001290</t>
  </si>
  <si>
    <t>г.Всеволожск, КЛ-10кВ ф. 525-209,  3х185(240) на участке от РУ-10кВ ПС-525 –ТП-327-РП-3, L≈4,520км</t>
  </si>
  <si>
    <t>пос.Токсово, реконструкция ВЛ-0,4кВ от ПП-4 по ул.Инженерная, L=400 м,СИП-2 3х95+1х95</t>
  </si>
  <si>
    <t>В связи с отсутствием тарифных источников, строительство титула перенесено на 2025г. (ДВ от 05.02.2024)/ заключен договор с подрядной организацией, завершение строительства запланировано на 2025г</t>
  </si>
  <si>
    <t>В связи с отсутствием тарифных источников (Замечания ЛенРТК КТ-3-1979/2022 от 13.05.22) титул перенесен на 2025г. (АОТС от 18.04.24) Перенос в 2027г</t>
  </si>
  <si>
    <t>В связи с отсутствием тарифных источников, строительство титула перенесено на 2025г. (АОТС от 29.01.2024)/ перенос на 2026г</t>
  </si>
  <si>
    <t>(Договор №ОД-19/Д-711 от 13.03.2020г.) Садиков// Выполнены только ПИР, СМР были заплинирован на 2021г.Заключен договор подряда, невыполнение со стороны подрядчика./В связи с исполнением АО в 2023г по внеплановым работам, связанными с технологическим присоединением, титул перенесенна 2025г.</t>
  </si>
  <si>
    <t>В связи с исполнением АО в 2023г по внеплановым работам, связанными с технологическим присоединением, титул перенесен в ИПР 2025г.(АОТС 26.01.2024)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</si>
  <si>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07.02.2024) / перенос на 2028г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</si>
  <si>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28.03.24)/ перенос на 2026г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</si>
  <si>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</si>
  <si>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26.01.24)/ перенос на 2026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</si>
  <si>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ПИРы планируются в 2024г, СМР в 2025г (АОТС от 26.01.2024)/ перенос на 2026г</t>
  </si>
  <si>
    <t xml:space="preserve"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 выполнен 1 этап работ, запланированный на 2025г </t>
  </si>
  <si>
    <t>В связи с уточнением договоров ТП титул перенесен, ПИРы планируются в 2024г, СМР в 2025г/ Титул выполнен в полном объеме в 2024г.</t>
  </si>
  <si>
    <t>г.Всеволожск,КЛ-10кВ от ТП-118 до ТП-120,АСБ-10 3х185, L≈0,3км</t>
  </si>
  <si>
    <t>E_2000002311</t>
  </si>
  <si>
    <t>г.Всеволожск, строительство КЛ-10кВ от ТП-118 до ТП-123, кабелем АСБ-10 3х185, L≈0,432км</t>
  </si>
  <si>
    <t>E_2000002312</t>
  </si>
  <si>
    <t>пос. Токсово, КЛ-10 к от ТП-431 до ТП-324, фид. 601-08 ,L=600м, АСБ-10-185</t>
  </si>
  <si>
    <t xml:space="preserve"> E_2000000236</t>
  </si>
  <si>
    <t>Строительство ВЛИ-0,4 кВ фид. 6 от ТП-54 проводом СИП-2 4х95 общей длиной 250 м., г. Всеволожск, ул. 1-я линия</t>
  </si>
  <si>
    <t>К_2000002212</t>
  </si>
  <si>
    <t xml:space="preserve">Строительство КЛ-10 кВ ф.525-107  взамен ВЛ-10 кВ от ТП-44 до ТП-84, L~700 м, ул. Бибиковская,  г.Всеволожск, </t>
  </si>
  <si>
    <t>J_2100002346</t>
  </si>
  <si>
    <t>Строительство КЛ-10 кВ ф.525-215     L~910 м  г. Всеволожск</t>
  </si>
  <si>
    <t>J_2100002350</t>
  </si>
  <si>
    <t xml:space="preserve"> Строительство КЛ-10кВ фид.601-06 на участке сети ТП-435→ТП-436→ТП-425,  L=2000 м,  пос.Токсово 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</si>
  <si>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 перенос в 2027г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</si>
  <si>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28.03.24)/ перенос в 2027г</t>
  </si>
  <si>
    <t>В связи с отсутствием тарифных источников титул перенесен на 2025г.(АТО от 18.02.2022г.) / перенос на 2028г</t>
  </si>
  <si>
    <t>Производственная необходимость СЗ №С/498 от 30.06.2020/ В связи с исполнением АО в 2023г по внеплановым работам, связанными с технологическим присоединением, титул перенесен на 2025г. (АОТС от 28.03.24)</t>
  </si>
  <si>
    <t>В связи с отсутствием тарифных источников, строительство титула перенесено в  2023г. (АТО 28.02.2022)// Планируется актуализировать титул в связи с поступлением новых заявок, перенос титула на 2025г. Пиры планируются в 2024г/ перенос всех работ  в 2025г</t>
  </si>
  <si>
    <t>Техническое состояние линии в удовлетворительном состоянии.Отклонений от требований ПУЭ нет .В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 на 2025г.(АОТС от 26.01.2024)/ перенос на 2029 год</t>
  </si>
  <si>
    <t>Техническое состояние линии в удовлетворительном состоянии.Отклонений от требований ПУЭ нет. 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28.12.2023)/ перенос на 2029г</t>
  </si>
  <si>
    <t>В связи с отсутствием тарифных источников титул перенесен  в ИПР 2025-2029гг. /ПИРы запланированы на 2024г., внесен аванс, завершение титула планируется в 2025г</t>
  </si>
  <si>
    <t>СЗ С/546 от 28.06.23  Мероприятия по технологическому присоединению (ООО "Татнефть-АЗС-Северо-Запад" 22/Д-559 от 06.09.22)/ титул введен в 2024г, завершение финансирование запланировано в 2025г</t>
  </si>
  <si>
    <t>автомобиль легковой ВАЗ (НИВА) 1шт</t>
  </si>
  <si>
    <t xml:space="preserve">Подъмник стреловой </t>
  </si>
  <si>
    <t>E_2000000419</t>
  </si>
  <si>
    <t>автомобиль легковой ВАЗ (НИВА) 1 шт</t>
  </si>
  <si>
    <t>J_2300000439</t>
  </si>
  <si>
    <t>автомобиль легковой ВАЗ (НИВА)1 шт</t>
  </si>
  <si>
    <t>прицепной измельчитель ТОРНАДО М350</t>
  </si>
  <si>
    <t>Договор лизинга №14957-СПб-24-АМ-Л от 24.05.24</t>
  </si>
  <si>
    <t>В связи с отсутствием оборотных средств и источников финансирования, титул перенесен  в ИПР 2025</t>
  </si>
  <si>
    <t>Договор лизинга №14958-СПб-24-АМ-Л от 24.05.24</t>
  </si>
  <si>
    <t>Договор лизинга  №14959-СПб-24-АМ-Л от 24.05.24</t>
  </si>
  <si>
    <t>Договор лизинга  №14960-СПб-24-АМ-Л от 24.05.24</t>
  </si>
  <si>
    <t>Мероприятия по технологическому присоединению ГБУЗ ЛО "Токсовская МБ" (ОД-24/Д-279 от 05.09.2024)</t>
  </si>
  <si>
    <t>О_2400033638</t>
  </si>
  <si>
    <t>Выполнение обязательств по договору на технологическое присоединение с заявителем (Договор №ОД-19/Д-466 от 02.12.2019г.)// Оптимазация технических решений в свяизи со строительством объектов электросетевого хозяйства за предыдущие 5 лет позволила осуществить технологическое присоединение на меньшую сумму.// Титул выполнен  в  2024г, завершение финансировния в 2025г / Проект находится на согласовании в Комитете по ТЭК.</t>
  </si>
  <si>
    <t>СЗ С/1165-1 от 12.12.2022 Выполнение обязательств по договору на технологическое присоединение с заявителем(Договор №ОД-22/Д-630 от 20.10.2022г.)Титул выполнен в полном объеме в  2024г, остаток финансирования</t>
  </si>
  <si>
    <t>СЗ С/744 от 14.10.2024 Выполнение обязательств по договору на технологическое присоединение с заявителем  (Договор №ОД-24/Д-279 от 05.09.2024г.)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</si>
  <si>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</si>
  <si>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</si>
  <si>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</si>
  <si>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</si>
  <si>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</si>
  <si>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</si>
  <si>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СЗ С/658 от 08.07.2022 (Хромов А.Ю. 21/Д-633 от 26.11.2021)</t>
  </si>
  <si>
    <t>СЗ № С/933 от 24.10.2023 Мероприятия по технологическому присоединению (Титова А.А. № 23/Д-146 от 03.04.2023г.)</t>
  </si>
  <si>
    <t>СЗ № С/67  от 30.01.25 Мероприятия по технологическому присоединению ( ООО "Парадиз "ОД-№ 24/Д-067 от 18.05.2024 г.)</t>
  </si>
  <si>
    <t>АОТС от 26.01.24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</si>
  <si>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</si>
  <si>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</si>
  <si>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</si>
  <si>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</si>
  <si>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</si>
  <si>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</si>
  <si>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</si>
  <si>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</si>
  <si>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</si>
  <si>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</si>
  <si>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</si>
  <si>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</si>
  <si>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</si>
  <si>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температур./ В связи с нарушением сроков подрядной организацией, выполнение титула перенесено на 2025 год. / Проект находится на согласовании в Комитете по ТЭК.</t>
  </si>
  <si>
    <t>СЗ № С/838 от 02.10.2023 Мероприятия по технологическому присоединению (Кулешов Д.А. 21/З-163 от 09.04.2021г.)   взамен J_1900000243  /Титул введен в 2024г, остаток финансирования запланирован на 2025г. / Проект находится на согласовании в Комитете по ТЭК.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</si>
  <si>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 (АОТС от 10.02.2023) /Титул введен в 2024г, остаток финансирования запланирован на 2025г. 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</si>
  <si>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2027г.(АОТС 26.01.2024)/титул начат в 2024г в связи с обращением заявителя на тех.присоединение ( Виноградова С.Г. 24/Д-012 от 02.02.24г.), следующий этап запланирован на 2027год. / Проект находится на согласовании в Комитете по ТЭК.</t>
  </si>
  <si>
    <t>В связи с уточнением договоров ТП титул перенесен на 2024г.(АОТС от 26.01.24) / завершение титула планируется в 2025г. / Проект находится на согласовании в Комитете по ТЭК.</t>
  </si>
  <si>
    <t>Строительство совместно с титулом I_0000000136, завершение финансирования в 2025г.. / Проект находится на согласовании в Комитете по ТЭК.</t>
  </si>
  <si>
    <t>СЗ № С/910 от 03.12.2024 Мероприятия по технологическому присоединению  (Амелина И.О. № 23/Д-346 от 27.07.2023г.). / Проект находится на согласовании в Комитете по ТЭК.</t>
  </si>
  <si>
    <t>СЗ № С/1000 от 28.12.2024 Мероприятия по технологическому присоединению (СергеевВ.Н. № ОД-23/Д-516 от 30.11.2023 г.). / Проект находится на согласовании в Комитете по ТЭК.</t>
  </si>
  <si>
    <t>СЗ № С/14-1 от 16.01.2025 Мероприятия по технологическому присоединению (Кравцова В.В. № ОД-23/Д-359 от 15.08.2023 г.). / Проект находится на согласовании в Комитете по ТЭК.</t>
  </si>
  <si>
    <t>СЗ №С/67 от 30.01.25 Мероприятия по технологическому присоединению  ( ООО "Парадиз" ОД-№ 24/Д-067 от 18.05.2024 г.). / Проект находится на согласовании в Комитете по ТЭК.</t>
  </si>
  <si>
    <t>СЗ № С/68 от30.01.2025 Мероприятия по технологическому присоединению  (Новикова Н.Н. № 23/Д-461 от 25.09.2023г.). / Проект находится на согласовании в Комитете по ТЭК.</t>
  </si>
  <si>
    <t>СЗ №С/227 от 14.03.25 Мероприятия по технологическому присоединению  ( ИП Афанасьев В.В., ИП Муравьев А.А. ОД-№ 23/Д-117 от 11.04.2023 г.). / Проект находится на согласовании в Комитете по ТЭК.</t>
  </si>
  <si>
    <t>С/З №С/158 от 24.02.25 Мероприятия по технологическому присоединению  ( ИП Черных С.Б. ОД-№ 24/Д-141 от 06.05.2024 г.). / Проект находится на согласовании в Комитете по ТЭК.</t>
  </si>
  <si>
    <t>Титул начат в 2024г.В связи с выполнением мероприятий по технологическому присоединению ( Иванова Н.С.  23/Д-500 от 26.10.23г). / Проект находится на согласовании в Комитете по ТЭК.</t>
  </si>
  <si>
    <t>Строительство ВЛИ-0,4 кВ  от ТП-220, L=310 м., кабельного киоска,  ул. Советов, д. 58-А,  г.п. Токсово. (ИП Славов М.М. 23/Д-204 от 17.05.2023г.)</t>
  </si>
  <si>
    <t>O_2400032230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</si>
  <si>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</si>
  <si>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</si>
  <si>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</si>
  <si>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</si>
  <si>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</si>
  <si>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</si>
  <si>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</si>
  <si>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</si>
  <si>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</si>
  <si>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</si>
  <si>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</si>
  <si>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</si>
  <si>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СЗ С/249 от 29.03.2023 Выполнение обязательств по договору на технологическое присоединение с заявителем (Договор №ОД-22/Д-585 от 27.03.2023г.)/ В связи с нарушением сроков подрядной организацией, выполнение титула перенесено на 2025 год.</t>
  </si>
  <si>
    <t>СЗ С/222 от 21.03.23  Мероприятия по технологическому присоединению (ООО «Дорога Жизни»  22/З-779 от  29.12.22 г.)/ В связи с нарушением сроков подрядной организацией, выполнение титула перенесено на 2025 год.</t>
  </si>
  <si>
    <t>СЗ с/132 от 16.02.2024(ИП Славов М.М. 23/Д-204 от 17.05.2023г.)</t>
  </si>
  <si>
    <t>СЗ № С/65 от30.01.2025 Мероприятия по технологическому присоединению  (Епихина Р.В. № 22/Д-431 от 11.07.2022 г.)</t>
  </si>
  <si>
    <t>С/З №С/66 от 30.01.25 Мероприятия по технологическому присоединению  ( ООО "Александр" ОД-№ 23/Д-583 от 18.12.2023 г.)</t>
  </si>
  <si>
    <t>СЗ № С/228 от 14.03.2025 Мероприятия по технологическому присоединению (Цлаф М.Л. № 24/Д-238 от 24.06.2024 г.)</t>
  </si>
  <si>
    <t>СЗ №С/229 от 14.03.25 Мероприятия по технологическому присоединению (Некрасова А.В.  24/Д-001 от 02.02.2024г.)</t>
  </si>
  <si>
    <t>С/З №С/230 от 14.03.25 мероприятия по технологическому присоединению (ИП Исаенков В.В. 24/Д-578 от 19.12.24)</t>
  </si>
  <si>
    <t>С/З №С/350 от 16.04.25 мероприятия по технологическому присоединению  ( ООО «РосЭнергоСистемы» 22/Д-063  от 21.03.2022г)</t>
  </si>
  <si>
    <t>Договор лизинга ЛД-78-3471-24 от 14.05.24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</si>
  <si>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</si>
  <si>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</si>
  <si>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СЗ № С/329  от 24.04.24 Мероприятия по технологическому присоединению (ООО Опека-групп 23/Д-232 от 02.06.23) ввод объекта планируется в 2025г</t>
  </si>
  <si>
    <t>1.2.1.1.6</t>
  </si>
  <si>
    <t>Реконструкция РУ-10 кВ ТП-431, п. Токсово (МОУ «СОШ «ТЦО им. Петрова В.Я. № ОД-21/Д-059 от 12.04.2021г.)»</t>
  </si>
  <si>
    <t>L_2100001524</t>
  </si>
  <si>
    <t>Реконструкция ТП-220. Замена существующего трансформатора на ТМГ-400/10/0,4 кВ, ул. Первомайская, п. Токсово (Титова А.А. № 23/Д-146 от 03.04.2023г.)</t>
  </si>
  <si>
    <t>N_2300031505</t>
  </si>
  <si>
    <t>Реконструкция ТП-221. Замена существующего трансформатора ТМГ-400/10/0,4 на ТМГ-630/10/0,4 кВ г.п. Токсово (ИП Соловьева Ю.М. № 24/Д-210 от 24.06.2024 г.)</t>
  </si>
  <si>
    <t>Р_2510032510</t>
  </si>
  <si>
    <t>Мероприятия по технологическому присоединению МОУ «СОШ «ТЦО им. Петрова В.Я. № ОД-21/Д-059 от 12.04.2021г     // СЗ С/421 от 19.07.2021//Заключено ДС на продление договора ТП,  срок реализации СМР 2024 г/ В связи с нарушением сроков подрядной организацией, выполнение титула перенесено на 2025 год./Проект находится на согласовании в Комитете по ТЭК.</t>
  </si>
  <si>
    <t>СЗ № С/933 от 24.10.2023 Мероприятия по технологическому присоединению (Титова А.А. № 23/Д-146 от 03.04.2023г.)/Проект находится на согласовании в Комитете по ТЭК.</t>
  </si>
  <si>
    <t>С/З №С/413 от 25.04.25 мероприятия по технологическому присоединению (ИП Соловьева Ю.М.  24/Д-210 от 24.06.2024г.)/Проект находится на согласовании в Комитете по ТЭК.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</si>
  <si>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</si>
  <si>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</si>
  <si>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ВЛ-0,4 кВ фид. 1 от ТП-309, от оп. № 11 до оп. № 11/1, L= 40 м., ул. Гагарина, д. 9, п. Токсово (Подорогин И.С. 21/Д-010 от 26.01.21)</t>
  </si>
  <si>
    <t>L_2100031211</t>
  </si>
  <si>
    <t>Реконструкция 3 ВЛ-0,4 кВ от ТП-15 ф. 2, 7, 14 с переключением на ТП-342, L=1546 м ,г. Всеволожск</t>
  </si>
  <si>
    <t>N_2300012113</t>
  </si>
  <si>
    <t>Реконструкция ВЛ-0,4 кВ ТП-221 фид. 3, L=45 м., ул. Советов, г.п. Токсово (ИП Соловьева Ю.М. № 24/Д-210 от 24.06.2024 г.)</t>
  </si>
  <si>
    <t>Р_2510032239</t>
  </si>
  <si>
    <t>Реконструкция ВЛ-0,4 кВ ТП-139 фид. 4, L=30 м., ул. Совхозная, г. Всеволожск (Коротких А.И., № 23/Д-648 от 29.01.2024 г.)</t>
  </si>
  <si>
    <t>P_2510031280</t>
  </si>
  <si>
    <t>Реконструкция ВЛ-0,4 кВ ТП-117 фид. 9, L=250 м., ул. Советская, г. Всеволожск (Фролова Д.Н., № 22/Д-049 от 18.02.2022 г.)</t>
  </si>
  <si>
    <t>P_2510031281</t>
  </si>
  <si>
    <t>Реконструкция ВЛ-0,4 кВ ТП-220 фид. 3, L=295 м., ул. Советов, уч.84, г.п.Токсово (Котенкова И.А., № 24/Д-383 от 16.09.2024 г.)</t>
  </si>
  <si>
    <t>P_2510031282</t>
  </si>
  <si>
    <t>Реконструкция ВЛ-0,4 кВ ТП-221 фид.2, L=63 м., пер.Новый,  г.п.Токсово (Бегеш С.В. № 24/Д-395 от 25.09.2024 г.)</t>
  </si>
  <si>
    <t>P_2510031283</t>
  </si>
  <si>
    <t>Реконструкция ВЛ-0,4 кВ ТП-301 фид.1, L=305 м., пер.Новый, уч.5, г.п.Токсово (Виноградова А.И., Хотулева С.В., Хотулев А.В. № 24/Д-251 от 08.07.2024 г.)</t>
  </si>
  <si>
    <t>P_2510031284</t>
  </si>
  <si>
    <t xml:space="preserve">пос.Рахья,ВЛ-0,4кВ от ТП-38 по ул.Комсомола,СИП-2 3х95+1х95, L=540м   </t>
  </si>
  <si>
    <t>E_0000001231</t>
  </si>
  <si>
    <t>В связи с отсутствием тарифных источников, СМР титула перенесено на 2023г.  (АТО от 30.04.2020г.) ПИР выполнен в полном объеме,  СМР не выполнен по причине невозможности отключить потребителей (частные дома) в условиях низких температур / В связи с нарушением сроков подрядной организацией, выполнение титула перенесено на 2025 год. /Проект находится на согласовании в Комитете по ТЭК.</t>
  </si>
  <si>
    <t>СЗ №С/320 от 15.06.21</t>
  </si>
  <si>
    <t xml:space="preserve"> СЗ №С/956 от 30.10.2023/ Проект находится на согласовании в Комитете по ТЭК.</t>
  </si>
  <si>
    <t>С/З №С/413 от 25.04.25 мероприятия по технологическому присоединению (ИП Соловьева Ю.М.  24/Д-210 от 24.06.2024г.)/ Проект находится на согласовании в Комитете по ТЭК.</t>
  </si>
  <si>
    <t>СЗ С/412 от 25.04.2025  Мероприятия по технологическому присоединению  (Коротких А.И. № 23/Д-648 от 29.01.2024 г.)/ Проект находится на согласовании в Комитете по ТЭК.</t>
  </si>
  <si>
    <t>СЗ С/411 от 25.04.2025  Мероприятия по технологическому присоединению  (Фролова Д.Н. № 22/Д-049 от 18.02.2022 г.)/ Проект находится на согласовании в Комитете по ТЭК.</t>
  </si>
  <si>
    <t>СЗ С/517 от 04.06.2025  Мероприятия по технологическому присоединению (Котенкова И.А., № 24/Д-383 от 16.09.2024 г.)</t>
  </si>
  <si>
    <t>СЗ С/591 от 04.07.2025  Мероприятия по технологическому присоединению  (Бегеш С.В. № 24/Д-395 от 25.09.2024 г.)</t>
  </si>
  <si>
    <t>СЗ С/608 от 11.07.2025  Мероприятия по технологическому присоединению  (Виноградова А.И., Хотулева С.В., Хотулев А.В. № 24/Д-251 от 08.07.2024 г.)</t>
  </si>
  <si>
    <t>Увеличение стоимости обосновано тем,  что при разработке ПИР сумма уточнена локальной сметой/ Заключен договор с подрядчиком на СМР, работы подрядчиком не выполнены в срок, перенесены в 2023г (АОТС 28.03.24) Планируется реализация в 2024, заключен новый договор подряда ОКС-6/2024 от 04.03.24 / В связи с нарушением сроков подрядной организацией, выполнение титула перенесено на 2025 год./ Проект находится на согласовании в Комитете по ТЭК.</t>
  </si>
  <si>
    <t>Строительство 2ВЛИ-0,4 кВ от ТП-223, L1=195 м., L2=25 ул. Инженерная, г.п. Токсово (Пугачева Л.М. № 22/Д-482 от 21.07.2022 г.)</t>
  </si>
  <si>
    <t>Р_2520032238</t>
  </si>
  <si>
    <t>Строительство ВЛИ-0,4 кВ от ТП-221, L=295 м., ул. Советов, г.п. Токсово (ИП Соловьева Ю.М. № 24/Д-210 от 24.06.2024 г.)</t>
  </si>
  <si>
    <t>Р_2520032639</t>
  </si>
  <si>
    <t xml:space="preserve">Строительство КЛ-0,4 кВ от ТП-302, ф.2, L=20м., ВЛ-0,4   L=326м, ул. Шишканя, г. Всеволожск. (НКО БФ Приют для животных Вера-Надежда-Любовь 24/Д-506 от 25.11.24)
</t>
  </si>
  <si>
    <t>Р_2520032640</t>
  </si>
  <si>
    <t>С/З №С/414 от 25.04.25 мероприятия по технологическому присоединению (Пугачева Л.М. 22/Д-482 от 21.07.2022г.)</t>
  </si>
  <si>
    <t>С/З №С/413 от 25.04.25 мероприятия по технологическому присоединению (ИП Соловьева Ю.М.  24/Д-210 от 24.06.2024г.)</t>
  </si>
  <si>
    <t>С/З №С/ от 28.04.25 мероприятия по технологическому присоединению (НКО БФ Приют для животных Вера-Надежда-Любовь 24/Д-506 от 25.11.24)</t>
  </si>
  <si>
    <t>L_2100033632</t>
  </si>
  <si>
    <t>Мероприятия по технологическому присоединению МОУ СОШ "ТЦО им.Петрова В.Я." (ОД-21/Д-059 от 12.04.2021г)</t>
  </si>
  <si>
    <t>Выполнение обязательств по договору на технологическое присоединение с заявителем (Договор №ОД-21/Д-059 от 12.04.2021г.) Выполняется корректировка проекта, реализация титула перенесена на 2025 год</t>
  </si>
  <si>
    <t>N_2300032507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</si>
  <si>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</si>
  <si>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СЗ С/7325 от 31.08.23 Мероприятия по технологическому присоединению (ООО «Синай» 22/Д-380, 22/Д-381, 22/Д-382,  22/Д-383, 22/д-384 от 27.06.2022 г.) / В связи с нарушением сроков подрядной организацией, выполнение титула перенесено на 2025 год.</t>
  </si>
  <si>
    <t>Мероприятия по технологическому присоединению МКУ "ЕСЗ" ВР ЛО (20/Д-569 от 25.11.2020г)</t>
  </si>
  <si>
    <t>P_2520033640</t>
  </si>
  <si>
    <t>Установка двух ячеек КСО в РУ-10кВ РП-5(ООО "Инвест-арена" ОД-17/Д-086 от 20.09.2019)</t>
  </si>
  <si>
    <t>P_2520033639</t>
  </si>
  <si>
    <t>Реконструкция ПП-4. Замена существующего трансформатора ТМГ-400/10/0,4 на ТМГ-630/10/0,4 кВ, замена 3-х ячеек в РУ-0,4кВ. г.п. Токсово (ИП Карнаухов А.А. 23/Д-450 от 05.09.23; ИП Карнаухова О.С. 23/З-451 от 05.09.23)</t>
  </si>
  <si>
    <t>Р_2510032511</t>
  </si>
  <si>
    <t>Реконструкция ТП-88. Замена существующего трансформатора ТМГ-250/10/0,4 на ТМГ-400/10/0,4 кВ ул.Новоладожская-Щегловская, г.Всеволожск, ул. Ладожская уч.46 (Шмарева О.А. № 24/З-283 от 09.07.2024 г.)</t>
  </si>
  <si>
    <t>P_2510031507</t>
  </si>
  <si>
    <t>СЗ С/268 от 23.03.2025 Выполнение обязательств по договору на технологическое присоединение с заявителем  (Договор ОД-17/Д-086 от 20.09.2019г.)</t>
  </si>
  <si>
    <t>С/З №С/691 от 19.08.25 мероприятия по технологическому присоединению (ИП Карнаухов А.А. 23/Д-450 от 05.09.23; ИП Карнаухова О.С. 23/З-451 от 05.09.23)</t>
  </si>
  <si>
    <t>С/З №С/747 от 09.09.25 мероприятия по технологическому присоединению (Шмарева О.А. № 24/З-283 от 09.07.2024 г.)</t>
  </si>
  <si>
    <t>N_2300032506</t>
  </si>
  <si>
    <t>Реконструкция ТП-280. Замена существующего трансформатора ТМГ-400/10/0,4  на ТМГ-630/10/0,4 кВ, г. Всеволожск, ул. Приютинская, участок №22, к.н. 47:07:1301093:507; к.н. 47:07:1301093:508. (ООО «МВМ Инжиниринг» № 22/З-385 от 10.06.2022 г.; №22/З-379 от 10.06.2022г)</t>
  </si>
  <si>
    <t>СЗ С/639 от 28.07.23 Мероприятия по технологическому присоединению (ООО «МВМ Инжиниринг» № 22/З-385 от 10.06.2022 г.; №22/З-379 от 10.06.2022г) Заключен договор с подрядной организацией, завершение строительства запланировано на 2025г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</si>
  <si>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</si>
  <si>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>Н_2000000132</t>
  </si>
  <si>
    <t xml:space="preserve">Реконструкция ВЛ-0,4 кВ фид. 5 от ТП-150, L= 100 м., пер. Армянский,г. Всеволожск  (ООО «ТРД» 20/Д-512 от 25.11.20)»               </t>
  </si>
  <si>
    <t>L_2100032202</t>
  </si>
  <si>
    <t>Реконструкция ВЛ-0,4 кВ фид.24 ТП-243, L= 150 м., Армянский пер., г. Всеволожск  (Мкртчян А.С. ОД-20/Д-239 от 03.07.20 г.)</t>
  </si>
  <si>
    <t>N_2300032226</t>
  </si>
  <si>
    <t>В связи с отсутствием тарифных источников, строительство титула перенесено в ИПР 2025-2029гг. (АТО 10.06.2022)/ Планируются работы за счет иного источника (компенсация ЛЭ) в 2024г /В связи с нарушением сроков подрядной организацией, выполнение титула перенесено на 2025 год.</t>
  </si>
  <si>
    <t xml:space="preserve">СЗ №С/320 от 15.06.21/ Мероприятия по технологическому присоединению  (ООО «ТРД» 20/Д-512 от 25.11.20)  / В связи с нарушением сроков подрядной организацией, выполнение титула перенесено на 2025 год. </t>
  </si>
  <si>
    <t xml:space="preserve">СЗ  С/614 от 18.07.2023   Мероприятия по технологическому присоединению (Мкртчян А.С. ОД-20/Д-239 от 03.07.20 г.) / В связи с нарушением сроков подрядной организацией, выполнение титула перенесено на 2025 год. </t>
  </si>
  <si>
    <t>Строительство ВЛИ-0,4 кВ от ф.баня до 2БКТП-245, L-283 м.,п.Токсово ( «Токсовская баня» 18/Д-010 )</t>
  </si>
  <si>
    <t>К_2000032210</t>
  </si>
  <si>
    <t xml:space="preserve">Строительство КТПП-630-10/0,4 кВ, с трансформатором 400 кВА 
на пресечении ул. Садовая и ул. Луговая, г.п. Рахья
</t>
  </si>
  <si>
    <t>M_2200002592</t>
  </si>
  <si>
    <t>Строительство КТП-П-630/10/0,4 кВ взамен ТП-30, с силовым трансформатором 400 кВА, СНТ «Надежда», п. Рахья</t>
  </si>
  <si>
    <t>O_2400002594</t>
  </si>
  <si>
    <t>Строительство КЛ-0,4 кВ, L=100 м., кабельного киоска, ул.Дорожников, д.2-А, г.п.Токсово (ИП Малерян 23/Д-593 от 04.12.23)</t>
  </si>
  <si>
    <t>O_2400032424</t>
  </si>
  <si>
    <t>Перераспределение сетей 0,4 кВ между:  ТП-28, L-230 м., ТП-29, L-280 м., ТП-55Р, L- 587 м., г. п. Рахья, СНТ «Косой карьер». (Васильева Г.М. № 22/З-489 от 30.06.22 г., Зазулина Е.С. № 24/З-576 от 19.12.24 г., Васильева С.В. № 24/З-505 от 11.11.24 г., Баленков Н.М. № 24/З-455 от 14.10.24 г., Степанова А.К., Степанов Е.С. № 24/З-281 от 08.07.24 г., Мильчаков А.Р. № 24/З-062 от 28.02.24 г.)</t>
  </si>
  <si>
    <t>Р_2500002216</t>
  </si>
  <si>
    <t>Мероприятия по технологическому присоединению, («Токсовская баня» 18/Д-010 )</t>
  </si>
  <si>
    <t>СЗ С/1068 от 16.12.2021// Реализация титула планируется в 2024 г в связи с актуализацией заключенных договоров ТП / В связи с нарушением сроков подрядной организацией, выполнение титула перенесено на 2025 год.</t>
  </si>
  <si>
    <t xml:space="preserve">С/З С/42 от 24.01.2024 </t>
  </si>
  <si>
    <t>С/З №С/105от 09.02.24 (ИП Малерян 23/Д-593 от 04.12.23)</t>
  </si>
  <si>
    <t>СЗ С/646-1 от 01.08.2025г</t>
  </si>
  <si>
    <t>месяцев</t>
  </si>
  <si>
    <t>СЗ С/293 от 03.04.2025 Выполнение обязательств по договору на технологическое присоединение с заявителем  (Договор ОД-20/Д-569 от 25.11.2020г)</t>
  </si>
  <si>
    <t>к приказу Минэнерго России от 25 апреля 2018 г. № 320</t>
  </si>
  <si>
    <t>1.1.1.3.6</t>
  </si>
  <si>
    <t>1.1.1.3.7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</si>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</sst>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6" fillId="0" borderId="0"/>
  </cellStyleXfs>
  <cellXfs count="66">
    <xf numFmtId="0" fontId="0" fillId="0" borderId="0" xfId="0"/>
    <xf numFmtId="2" fontId="4" fillId="0" borderId="3" xfId="0" applyNumberFormat="1" applyFont="1" applyFill="1" applyBorder="1" applyAlignment="1">
      <alignment horizontal="center" vertical="center"/>
    </xf>
    <xf numFmtId="2" fontId="1" fillId="0" borderId="3" xfId="3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4" fontId="1" fillId="0" borderId="3" xfId="3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49" fontId="1" fillId="0" borderId="3" xfId="2" applyNumberFormat="1" applyFont="1" applyFill="1" applyBorder="1" applyAlignment="1">
      <alignment horizontal="center" vertical="center"/>
    </xf>
    <xf numFmtId="2" fontId="1" fillId="0" borderId="3" xfId="4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/>
    <xf numFmtId="2" fontId="4" fillId="0" borderId="3" xfId="1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/>
    </xf>
    <xf numFmtId="0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horizontal="left"/>
    </xf>
    <xf numFmtId="0" fontId="1" fillId="0" borderId="2" xfId="0" applyNumberFormat="1" applyFont="1" applyFill="1" applyBorder="1" applyAlignment="1">
      <alignment vertical="top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3" xfId="2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1" fillId="0" borderId="3" xfId="2" applyNumberFormat="1" applyFont="1" applyFill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2" fontId="4" fillId="0" borderId="3" xfId="2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justify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1" fontId="4" fillId="0" borderId="3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3" xfId="0" applyNumberFormat="1" applyFont="1" applyFill="1" applyBorder="1" applyAlignment="1">
      <alignment horizontal="center"/>
    </xf>
    <xf numFmtId="0" fontId="1" fillId="0" borderId="3" xfId="0" applyNumberFormat="1" applyFont="1" applyFill="1" applyBorder="1" applyAlignment="1">
      <alignment horizontal="center" wrapText="1"/>
    </xf>
    <xf numFmtId="0" fontId="4" fillId="0" borderId="3" xfId="2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/>
    </xf>
    <xf numFmtId="49" fontId="9" fillId="0" borderId="3" xfId="1" applyNumberFormat="1" applyFont="1" applyFill="1" applyBorder="1" applyAlignment="1">
      <alignment horizontal="center" vertical="center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9" fontId="1" fillId="0" borderId="3" xfId="1" applyNumberFormat="1" applyFont="1" applyFill="1" applyBorder="1" applyAlignment="1">
      <alignment horizontal="center" vertical="center"/>
    </xf>
    <xf numFmtId="0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2" fontId="4" fillId="0" borderId="3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11 2" xfId="3"/>
    <cellStyle name="Обычный 17" xfId="5"/>
    <cellStyle name="Обычный 3 2" xfId="4"/>
    <cellStyle name="Обычный 7" xfId="1"/>
    <cellStyle name="Обычный 7 13" xfId="2"/>
  </cellStyles>
  <dxfs count="0"/>
  <tableStyles count="0" defaultTableStyle="TableStyleMedium2" defaultPivotStyle="PivotStyleLight16"/>
  <colors>
    <mruColors>
      <color rgb="FFFFFFCC"/>
      <color rgb="FF99FF99"/>
      <color rgb="FFFF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1"/>
  <sheetViews>
    <sheetView tabSelected="1" zoomScale="68" zoomScaleNormal="68" workbookViewId="0">
      <selection activeCell="A2" sqref="A2"/>
    </sheetView>
  </sheetViews>
  <sheetFormatPr defaultColWidth="9.140625" defaultRowHeight="15.75" x14ac:dyDescent="0.25"/>
  <cols>
    <col min="1" max="1" width="10.5703125" style="6" customWidth="1"/>
    <col min="2" max="2" width="52.42578125" style="6" customWidth="1"/>
    <col min="3" max="3" width="18.42578125" style="6" customWidth="1"/>
    <col min="4" max="4" width="13.5703125" style="6" customWidth="1"/>
    <col min="5" max="5" width="13.85546875" style="6" customWidth="1"/>
    <col min="6" max="6" width="9.42578125" style="6" customWidth="1"/>
    <col min="7" max="7" width="10" style="6" customWidth="1"/>
    <col min="8" max="8" width="8.85546875" style="6" customWidth="1"/>
    <col min="9" max="9" width="9" style="6" customWidth="1"/>
    <col min="10" max="10" width="7.5703125" style="6" customWidth="1"/>
    <col min="11" max="11" width="9.42578125" style="6" customWidth="1"/>
    <col min="12" max="12" width="7.5703125" style="6" customWidth="1"/>
    <col min="13" max="13" width="9" style="6" customWidth="1"/>
    <col min="14" max="14" width="9.28515625" style="6" customWidth="1"/>
    <col min="15" max="15" width="8.28515625" style="6" bestFit="1" customWidth="1"/>
    <col min="16" max="16" width="9" style="6" customWidth="1"/>
    <col min="17" max="17" width="9.42578125" style="6" customWidth="1"/>
    <col min="18" max="18" width="6.140625" style="6" customWidth="1"/>
    <col min="19" max="19" width="10" style="6" customWidth="1"/>
    <col min="20" max="20" width="8.85546875" style="6" customWidth="1"/>
    <col min="21" max="21" width="9.85546875" style="6" bestFit="1" customWidth="1"/>
    <col min="22" max="22" width="60.85546875" style="17" customWidth="1"/>
    <col min="23" max="246" width="9.140625" style="6"/>
    <col min="247" max="247" width="7.140625" style="6" customWidth="1"/>
    <col min="248" max="248" width="22.85546875" style="6" customWidth="1"/>
    <col min="249" max="249" width="12.42578125" style="6" customWidth="1"/>
    <col min="250" max="251" width="13.85546875" style="6" customWidth="1"/>
    <col min="252" max="265" width="7.5703125" style="6" customWidth="1"/>
    <col min="266" max="266" width="8.85546875" style="6" customWidth="1"/>
    <col min="267" max="267" width="5.5703125" style="6" customWidth="1"/>
    <col min="268" max="268" width="9" style="6" customWidth="1"/>
    <col min="269" max="502" width="9.140625" style="6"/>
    <col min="503" max="503" width="7.140625" style="6" customWidth="1"/>
    <col min="504" max="504" width="22.85546875" style="6" customWidth="1"/>
    <col min="505" max="505" width="12.42578125" style="6" customWidth="1"/>
    <col min="506" max="507" width="13.85546875" style="6" customWidth="1"/>
    <col min="508" max="521" width="7.5703125" style="6" customWidth="1"/>
    <col min="522" max="522" width="8.85546875" style="6" customWidth="1"/>
    <col min="523" max="523" width="5.5703125" style="6" customWidth="1"/>
    <col min="524" max="524" width="9" style="6" customWidth="1"/>
    <col min="525" max="758" width="9.140625" style="6"/>
    <col min="759" max="759" width="7.140625" style="6" customWidth="1"/>
    <col min="760" max="760" width="22.85546875" style="6" customWidth="1"/>
    <col min="761" max="761" width="12.42578125" style="6" customWidth="1"/>
    <col min="762" max="763" width="13.85546875" style="6" customWidth="1"/>
    <col min="764" max="777" width="7.5703125" style="6" customWidth="1"/>
    <col min="778" max="778" width="8.85546875" style="6" customWidth="1"/>
    <col min="779" max="779" width="5.5703125" style="6" customWidth="1"/>
    <col min="780" max="780" width="9" style="6" customWidth="1"/>
    <col min="781" max="1014" width="9.140625" style="6"/>
    <col min="1015" max="1015" width="7.140625" style="6" customWidth="1"/>
    <col min="1016" max="1016" width="22.85546875" style="6" customWidth="1"/>
    <col min="1017" max="1017" width="12.42578125" style="6" customWidth="1"/>
    <col min="1018" max="1019" width="13.85546875" style="6" customWidth="1"/>
    <col min="1020" max="1033" width="7.5703125" style="6" customWidth="1"/>
    <col min="1034" max="1034" width="8.85546875" style="6" customWidth="1"/>
    <col min="1035" max="1035" width="5.5703125" style="6" customWidth="1"/>
    <col min="1036" max="1036" width="9" style="6" customWidth="1"/>
    <col min="1037" max="1270" width="9.140625" style="6"/>
    <col min="1271" max="1271" width="7.140625" style="6" customWidth="1"/>
    <col min="1272" max="1272" width="22.85546875" style="6" customWidth="1"/>
    <col min="1273" max="1273" width="12.42578125" style="6" customWidth="1"/>
    <col min="1274" max="1275" width="13.85546875" style="6" customWidth="1"/>
    <col min="1276" max="1289" width="7.5703125" style="6" customWidth="1"/>
    <col min="1290" max="1290" width="8.85546875" style="6" customWidth="1"/>
    <col min="1291" max="1291" width="5.5703125" style="6" customWidth="1"/>
    <col min="1292" max="1292" width="9" style="6" customWidth="1"/>
    <col min="1293" max="1526" width="9.140625" style="6"/>
    <col min="1527" max="1527" width="7.140625" style="6" customWidth="1"/>
    <col min="1528" max="1528" width="22.85546875" style="6" customWidth="1"/>
    <col min="1529" max="1529" width="12.42578125" style="6" customWidth="1"/>
    <col min="1530" max="1531" width="13.85546875" style="6" customWidth="1"/>
    <col min="1532" max="1545" width="7.5703125" style="6" customWidth="1"/>
    <col min="1546" max="1546" width="8.85546875" style="6" customWidth="1"/>
    <col min="1547" max="1547" width="5.5703125" style="6" customWidth="1"/>
    <col min="1548" max="1548" width="9" style="6" customWidth="1"/>
    <col min="1549" max="1782" width="9.140625" style="6"/>
    <col min="1783" max="1783" width="7.140625" style="6" customWidth="1"/>
    <col min="1784" max="1784" width="22.85546875" style="6" customWidth="1"/>
    <col min="1785" max="1785" width="12.42578125" style="6" customWidth="1"/>
    <col min="1786" max="1787" width="13.85546875" style="6" customWidth="1"/>
    <col min="1788" max="1801" width="7.5703125" style="6" customWidth="1"/>
    <col min="1802" max="1802" width="8.85546875" style="6" customWidth="1"/>
    <col min="1803" max="1803" width="5.5703125" style="6" customWidth="1"/>
    <col min="1804" max="1804" width="9" style="6" customWidth="1"/>
    <col min="1805" max="2038" width="9.140625" style="6"/>
    <col min="2039" max="2039" width="7.140625" style="6" customWidth="1"/>
    <col min="2040" max="2040" width="22.85546875" style="6" customWidth="1"/>
    <col min="2041" max="2041" width="12.42578125" style="6" customWidth="1"/>
    <col min="2042" max="2043" width="13.85546875" style="6" customWidth="1"/>
    <col min="2044" max="2057" width="7.5703125" style="6" customWidth="1"/>
    <col min="2058" max="2058" width="8.85546875" style="6" customWidth="1"/>
    <col min="2059" max="2059" width="5.5703125" style="6" customWidth="1"/>
    <col min="2060" max="2060" width="9" style="6" customWidth="1"/>
    <col min="2061" max="2294" width="9.140625" style="6"/>
    <col min="2295" max="2295" width="7.140625" style="6" customWidth="1"/>
    <col min="2296" max="2296" width="22.85546875" style="6" customWidth="1"/>
    <col min="2297" max="2297" width="12.42578125" style="6" customWidth="1"/>
    <col min="2298" max="2299" width="13.85546875" style="6" customWidth="1"/>
    <col min="2300" max="2313" width="7.5703125" style="6" customWidth="1"/>
    <col min="2314" max="2314" width="8.85546875" style="6" customWidth="1"/>
    <col min="2315" max="2315" width="5.5703125" style="6" customWidth="1"/>
    <col min="2316" max="2316" width="9" style="6" customWidth="1"/>
    <col min="2317" max="2550" width="9.140625" style="6"/>
    <col min="2551" max="2551" width="7.140625" style="6" customWidth="1"/>
    <col min="2552" max="2552" width="22.85546875" style="6" customWidth="1"/>
    <col min="2553" max="2553" width="12.42578125" style="6" customWidth="1"/>
    <col min="2554" max="2555" width="13.85546875" style="6" customWidth="1"/>
    <col min="2556" max="2569" width="7.5703125" style="6" customWidth="1"/>
    <col min="2570" max="2570" width="8.85546875" style="6" customWidth="1"/>
    <col min="2571" max="2571" width="5.5703125" style="6" customWidth="1"/>
    <col min="2572" max="2572" width="9" style="6" customWidth="1"/>
    <col min="2573" max="2806" width="9.140625" style="6"/>
    <col min="2807" max="2807" width="7.140625" style="6" customWidth="1"/>
    <col min="2808" max="2808" width="22.85546875" style="6" customWidth="1"/>
    <col min="2809" max="2809" width="12.42578125" style="6" customWidth="1"/>
    <col min="2810" max="2811" width="13.85546875" style="6" customWidth="1"/>
    <col min="2812" max="2825" width="7.5703125" style="6" customWidth="1"/>
    <col min="2826" max="2826" width="8.85546875" style="6" customWidth="1"/>
    <col min="2827" max="2827" width="5.5703125" style="6" customWidth="1"/>
    <col min="2828" max="2828" width="9" style="6" customWidth="1"/>
    <col min="2829" max="3062" width="9.140625" style="6"/>
    <col min="3063" max="3063" width="7.140625" style="6" customWidth="1"/>
    <col min="3064" max="3064" width="22.85546875" style="6" customWidth="1"/>
    <col min="3065" max="3065" width="12.42578125" style="6" customWidth="1"/>
    <col min="3066" max="3067" width="13.85546875" style="6" customWidth="1"/>
    <col min="3068" max="3081" width="7.5703125" style="6" customWidth="1"/>
    <col min="3082" max="3082" width="8.85546875" style="6" customWidth="1"/>
    <col min="3083" max="3083" width="5.5703125" style="6" customWidth="1"/>
    <col min="3084" max="3084" width="9" style="6" customWidth="1"/>
    <col min="3085" max="3318" width="9.140625" style="6"/>
    <col min="3319" max="3319" width="7.140625" style="6" customWidth="1"/>
    <col min="3320" max="3320" width="22.85546875" style="6" customWidth="1"/>
    <col min="3321" max="3321" width="12.42578125" style="6" customWidth="1"/>
    <col min="3322" max="3323" width="13.85546875" style="6" customWidth="1"/>
    <col min="3324" max="3337" width="7.5703125" style="6" customWidth="1"/>
    <col min="3338" max="3338" width="8.85546875" style="6" customWidth="1"/>
    <col min="3339" max="3339" width="5.5703125" style="6" customWidth="1"/>
    <col min="3340" max="3340" width="9" style="6" customWidth="1"/>
    <col min="3341" max="3574" width="9.140625" style="6"/>
    <col min="3575" max="3575" width="7.140625" style="6" customWidth="1"/>
    <col min="3576" max="3576" width="22.85546875" style="6" customWidth="1"/>
    <col min="3577" max="3577" width="12.42578125" style="6" customWidth="1"/>
    <col min="3578" max="3579" width="13.85546875" style="6" customWidth="1"/>
    <col min="3580" max="3593" width="7.5703125" style="6" customWidth="1"/>
    <col min="3594" max="3594" width="8.85546875" style="6" customWidth="1"/>
    <col min="3595" max="3595" width="5.5703125" style="6" customWidth="1"/>
    <col min="3596" max="3596" width="9" style="6" customWidth="1"/>
    <col min="3597" max="3830" width="9.140625" style="6"/>
    <col min="3831" max="3831" width="7.140625" style="6" customWidth="1"/>
    <col min="3832" max="3832" width="22.85546875" style="6" customWidth="1"/>
    <col min="3833" max="3833" width="12.42578125" style="6" customWidth="1"/>
    <col min="3834" max="3835" width="13.85546875" style="6" customWidth="1"/>
    <col min="3836" max="3849" width="7.5703125" style="6" customWidth="1"/>
    <col min="3850" max="3850" width="8.85546875" style="6" customWidth="1"/>
    <col min="3851" max="3851" width="5.5703125" style="6" customWidth="1"/>
    <col min="3852" max="3852" width="9" style="6" customWidth="1"/>
    <col min="3853" max="4086" width="9.140625" style="6"/>
    <col min="4087" max="4087" width="7.140625" style="6" customWidth="1"/>
    <col min="4088" max="4088" width="22.85546875" style="6" customWidth="1"/>
    <col min="4089" max="4089" width="12.42578125" style="6" customWidth="1"/>
    <col min="4090" max="4091" width="13.85546875" style="6" customWidth="1"/>
    <col min="4092" max="4105" width="7.5703125" style="6" customWidth="1"/>
    <col min="4106" max="4106" width="8.85546875" style="6" customWidth="1"/>
    <col min="4107" max="4107" width="5.5703125" style="6" customWidth="1"/>
    <col min="4108" max="4108" width="9" style="6" customWidth="1"/>
    <col min="4109" max="4342" width="9.140625" style="6"/>
    <col min="4343" max="4343" width="7.140625" style="6" customWidth="1"/>
    <col min="4344" max="4344" width="22.85546875" style="6" customWidth="1"/>
    <col min="4345" max="4345" width="12.42578125" style="6" customWidth="1"/>
    <col min="4346" max="4347" width="13.85546875" style="6" customWidth="1"/>
    <col min="4348" max="4361" width="7.5703125" style="6" customWidth="1"/>
    <col min="4362" max="4362" width="8.85546875" style="6" customWidth="1"/>
    <col min="4363" max="4363" width="5.5703125" style="6" customWidth="1"/>
    <col min="4364" max="4364" width="9" style="6" customWidth="1"/>
    <col min="4365" max="4598" width="9.140625" style="6"/>
    <col min="4599" max="4599" width="7.140625" style="6" customWidth="1"/>
    <col min="4600" max="4600" width="22.85546875" style="6" customWidth="1"/>
    <col min="4601" max="4601" width="12.42578125" style="6" customWidth="1"/>
    <col min="4602" max="4603" width="13.85546875" style="6" customWidth="1"/>
    <col min="4604" max="4617" width="7.5703125" style="6" customWidth="1"/>
    <col min="4618" max="4618" width="8.85546875" style="6" customWidth="1"/>
    <col min="4619" max="4619" width="5.5703125" style="6" customWidth="1"/>
    <col min="4620" max="4620" width="9" style="6" customWidth="1"/>
    <col min="4621" max="4854" width="9.140625" style="6"/>
    <col min="4855" max="4855" width="7.140625" style="6" customWidth="1"/>
    <col min="4856" max="4856" width="22.85546875" style="6" customWidth="1"/>
    <col min="4857" max="4857" width="12.42578125" style="6" customWidth="1"/>
    <col min="4858" max="4859" width="13.85546875" style="6" customWidth="1"/>
    <col min="4860" max="4873" width="7.5703125" style="6" customWidth="1"/>
    <col min="4874" max="4874" width="8.85546875" style="6" customWidth="1"/>
    <col min="4875" max="4875" width="5.5703125" style="6" customWidth="1"/>
    <col min="4876" max="4876" width="9" style="6" customWidth="1"/>
    <col min="4877" max="5110" width="9.140625" style="6"/>
    <col min="5111" max="5111" width="7.140625" style="6" customWidth="1"/>
    <col min="5112" max="5112" width="22.85546875" style="6" customWidth="1"/>
    <col min="5113" max="5113" width="12.42578125" style="6" customWidth="1"/>
    <col min="5114" max="5115" width="13.85546875" style="6" customWidth="1"/>
    <col min="5116" max="5129" width="7.5703125" style="6" customWidth="1"/>
    <col min="5130" max="5130" width="8.85546875" style="6" customWidth="1"/>
    <col min="5131" max="5131" width="5.5703125" style="6" customWidth="1"/>
    <col min="5132" max="5132" width="9" style="6" customWidth="1"/>
    <col min="5133" max="5366" width="9.140625" style="6"/>
    <col min="5367" max="5367" width="7.140625" style="6" customWidth="1"/>
    <col min="5368" max="5368" width="22.85546875" style="6" customWidth="1"/>
    <col min="5369" max="5369" width="12.42578125" style="6" customWidth="1"/>
    <col min="5370" max="5371" width="13.85546875" style="6" customWidth="1"/>
    <col min="5372" max="5385" width="7.5703125" style="6" customWidth="1"/>
    <col min="5386" max="5386" width="8.85546875" style="6" customWidth="1"/>
    <col min="5387" max="5387" width="5.5703125" style="6" customWidth="1"/>
    <col min="5388" max="5388" width="9" style="6" customWidth="1"/>
    <col min="5389" max="5622" width="9.140625" style="6"/>
    <col min="5623" max="5623" width="7.140625" style="6" customWidth="1"/>
    <col min="5624" max="5624" width="22.85546875" style="6" customWidth="1"/>
    <col min="5625" max="5625" width="12.42578125" style="6" customWidth="1"/>
    <col min="5626" max="5627" width="13.85546875" style="6" customWidth="1"/>
    <col min="5628" max="5641" width="7.5703125" style="6" customWidth="1"/>
    <col min="5642" max="5642" width="8.85546875" style="6" customWidth="1"/>
    <col min="5643" max="5643" width="5.5703125" style="6" customWidth="1"/>
    <col min="5644" max="5644" width="9" style="6" customWidth="1"/>
    <col min="5645" max="5878" width="9.140625" style="6"/>
    <col min="5879" max="5879" width="7.140625" style="6" customWidth="1"/>
    <col min="5880" max="5880" width="22.85546875" style="6" customWidth="1"/>
    <col min="5881" max="5881" width="12.42578125" style="6" customWidth="1"/>
    <col min="5882" max="5883" width="13.85546875" style="6" customWidth="1"/>
    <col min="5884" max="5897" width="7.5703125" style="6" customWidth="1"/>
    <col min="5898" max="5898" width="8.85546875" style="6" customWidth="1"/>
    <col min="5899" max="5899" width="5.5703125" style="6" customWidth="1"/>
    <col min="5900" max="5900" width="9" style="6" customWidth="1"/>
    <col min="5901" max="6134" width="9.140625" style="6"/>
    <col min="6135" max="6135" width="7.140625" style="6" customWidth="1"/>
    <col min="6136" max="6136" width="22.85546875" style="6" customWidth="1"/>
    <col min="6137" max="6137" width="12.42578125" style="6" customWidth="1"/>
    <col min="6138" max="6139" width="13.85546875" style="6" customWidth="1"/>
    <col min="6140" max="6153" width="7.5703125" style="6" customWidth="1"/>
    <col min="6154" max="6154" width="8.85546875" style="6" customWidth="1"/>
    <col min="6155" max="6155" width="5.5703125" style="6" customWidth="1"/>
    <col min="6156" max="6156" width="9" style="6" customWidth="1"/>
    <col min="6157" max="6390" width="9.140625" style="6"/>
    <col min="6391" max="6391" width="7.140625" style="6" customWidth="1"/>
    <col min="6392" max="6392" width="22.85546875" style="6" customWidth="1"/>
    <col min="6393" max="6393" width="12.42578125" style="6" customWidth="1"/>
    <col min="6394" max="6395" width="13.85546875" style="6" customWidth="1"/>
    <col min="6396" max="6409" width="7.5703125" style="6" customWidth="1"/>
    <col min="6410" max="6410" width="8.85546875" style="6" customWidth="1"/>
    <col min="6411" max="6411" width="5.5703125" style="6" customWidth="1"/>
    <col min="6412" max="6412" width="9" style="6" customWidth="1"/>
    <col min="6413" max="6646" width="9.140625" style="6"/>
    <col min="6647" max="6647" width="7.140625" style="6" customWidth="1"/>
    <col min="6648" max="6648" width="22.85546875" style="6" customWidth="1"/>
    <col min="6649" max="6649" width="12.42578125" style="6" customWidth="1"/>
    <col min="6650" max="6651" width="13.85546875" style="6" customWidth="1"/>
    <col min="6652" max="6665" width="7.5703125" style="6" customWidth="1"/>
    <col min="6666" max="6666" width="8.85546875" style="6" customWidth="1"/>
    <col min="6667" max="6667" width="5.5703125" style="6" customWidth="1"/>
    <col min="6668" max="6668" width="9" style="6" customWidth="1"/>
    <col min="6669" max="6902" width="9.140625" style="6"/>
    <col min="6903" max="6903" width="7.140625" style="6" customWidth="1"/>
    <col min="6904" max="6904" width="22.85546875" style="6" customWidth="1"/>
    <col min="6905" max="6905" width="12.42578125" style="6" customWidth="1"/>
    <col min="6906" max="6907" width="13.85546875" style="6" customWidth="1"/>
    <col min="6908" max="6921" width="7.5703125" style="6" customWidth="1"/>
    <col min="6922" max="6922" width="8.85546875" style="6" customWidth="1"/>
    <col min="6923" max="6923" width="5.5703125" style="6" customWidth="1"/>
    <col min="6924" max="6924" width="9" style="6" customWidth="1"/>
    <col min="6925" max="7158" width="9.140625" style="6"/>
    <col min="7159" max="7159" width="7.140625" style="6" customWidth="1"/>
    <col min="7160" max="7160" width="22.85546875" style="6" customWidth="1"/>
    <col min="7161" max="7161" width="12.42578125" style="6" customWidth="1"/>
    <col min="7162" max="7163" width="13.85546875" style="6" customWidth="1"/>
    <col min="7164" max="7177" width="7.5703125" style="6" customWidth="1"/>
    <col min="7178" max="7178" width="8.85546875" style="6" customWidth="1"/>
    <col min="7179" max="7179" width="5.5703125" style="6" customWidth="1"/>
    <col min="7180" max="7180" width="9" style="6" customWidth="1"/>
    <col min="7181" max="7414" width="9.140625" style="6"/>
    <col min="7415" max="7415" width="7.140625" style="6" customWidth="1"/>
    <col min="7416" max="7416" width="22.85546875" style="6" customWidth="1"/>
    <col min="7417" max="7417" width="12.42578125" style="6" customWidth="1"/>
    <col min="7418" max="7419" width="13.85546875" style="6" customWidth="1"/>
    <col min="7420" max="7433" width="7.5703125" style="6" customWidth="1"/>
    <col min="7434" max="7434" width="8.85546875" style="6" customWidth="1"/>
    <col min="7435" max="7435" width="5.5703125" style="6" customWidth="1"/>
    <col min="7436" max="7436" width="9" style="6" customWidth="1"/>
    <col min="7437" max="7670" width="9.140625" style="6"/>
    <col min="7671" max="7671" width="7.140625" style="6" customWidth="1"/>
    <col min="7672" max="7672" width="22.85546875" style="6" customWidth="1"/>
    <col min="7673" max="7673" width="12.42578125" style="6" customWidth="1"/>
    <col min="7674" max="7675" width="13.85546875" style="6" customWidth="1"/>
    <col min="7676" max="7689" width="7.5703125" style="6" customWidth="1"/>
    <col min="7690" max="7690" width="8.85546875" style="6" customWidth="1"/>
    <col min="7691" max="7691" width="5.5703125" style="6" customWidth="1"/>
    <col min="7692" max="7692" width="9" style="6" customWidth="1"/>
    <col min="7693" max="7926" width="9.140625" style="6"/>
    <col min="7927" max="7927" width="7.140625" style="6" customWidth="1"/>
    <col min="7928" max="7928" width="22.85546875" style="6" customWidth="1"/>
    <col min="7929" max="7929" width="12.42578125" style="6" customWidth="1"/>
    <col min="7930" max="7931" width="13.85546875" style="6" customWidth="1"/>
    <col min="7932" max="7945" width="7.5703125" style="6" customWidth="1"/>
    <col min="7946" max="7946" width="8.85546875" style="6" customWidth="1"/>
    <col min="7947" max="7947" width="5.5703125" style="6" customWidth="1"/>
    <col min="7948" max="7948" width="9" style="6" customWidth="1"/>
    <col min="7949" max="8182" width="9.140625" style="6"/>
    <col min="8183" max="8183" width="7.140625" style="6" customWidth="1"/>
    <col min="8184" max="8184" width="22.85546875" style="6" customWidth="1"/>
    <col min="8185" max="8185" width="12.42578125" style="6" customWidth="1"/>
    <col min="8186" max="8187" width="13.85546875" style="6" customWidth="1"/>
    <col min="8188" max="8201" width="7.5703125" style="6" customWidth="1"/>
    <col min="8202" max="8202" width="8.85546875" style="6" customWidth="1"/>
    <col min="8203" max="8203" width="5.5703125" style="6" customWidth="1"/>
    <col min="8204" max="8204" width="9" style="6" customWidth="1"/>
    <col min="8205" max="8438" width="9.140625" style="6"/>
    <col min="8439" max="8439" width="7.140625" style="6" customWidth="1"/>
    <col min="8440" max="8440" width="22.85546875" style="6" customWidth="1"/>
    <col min="8441" max="8441" width="12.42578125" style="6" customWidth="1"/>
    <col min="8442" max="8443" width="13.85546875" style="6" customWidth="1"/>
    <col min="8444" max="8457" width="7.5703125" style="6" customWidth="1"/>
    <col min="8458" max="8458" width="8.85546875" style="6" customWidth="1"/>
    <col min="8459" max="8459" width="5.5703125" style="6" customWidth="1"/>
    <col min="8460" max="8460" width="9" style="6" customWidth="1"/>
    <col min="8461" max="8694" width="9.140625" style="6"/>
    <col min="8695" max="8695" width="7.140625" style="6" customWidth="1"/>
    <col min="8696" max="8696" width="22.85546875" style="6" customWidth="1"/>
    <col min="8697" max="8697" width="12.42578125" style="6" customWidth="1"/>
    <col min="8698" max="8699" width="13.85546875" style="6" customWidth="1"/>
    <col min="8700" max="8713" width="7.5703125" style="6" customWidth="1"/>
    <col min="8714" max="8714" width="8.85546875" style="6" customWidth="1"/>
    <col min="8715" max="8715" width="5.5703125" style="6" customWidth="1"/>
    <col min="8716" max="8716" width="9" style="6" customWidth="1"/>
    <col min="8717" max="8950" width="9.140625" style="6"/>
    <col min="8951" max="8951" width="7.140625" style="6" customWidth="1"/>
    <col min="8952" max="8952" width="22.85546875" style="6" customWidth="1"/>
    <col min="8953" max="8953" width="12.42578125" style="6" customWidth="1"/>
    <col min="8954" max="8955" width="13.85546875" style="6" customWidth="1"/>
    <col min="8956" max="8969" width="7.5703125" style="6" customWidth="1"/>
    <col min="8970" max="8970" width="8.85546875" style="6" customWidth="1"/>
    <col min="8971" max="8971" width="5.5703125" style="6" customWidth="1"/>
    <col min="8972" max="8972" width="9" style="6" customWidth="1"/>
    <col min="8973" max="9206" width="9.140625" style="6"/>
    <col min="9207" max="9207" width="7.140625" style="6" customWidth="1"/>
    <col min="9208" max="9208" width="22.85546875" style="6" customWidth="1"/>
    <col min="9209" max="9209" width="12.42578125" style="6" customWidth="1"/>
    <col min="9210" max="9211" width="13.85546875" style="6" customWidth="1"/>
    <col min="9212" max="9225" width="7.5703125" style="6" customWidth="1"/>
    <col min="9226" max="9226" width="8.85546875" style="6" customWidth="1"/>
    <col min="9227" max="9227" width="5.5703125" style="6" customWidth="1"/>
    <col min="9228" max="9228" width="9" style="6" customWidth="1"/>
    <col min="9229" max="9462" width="9.140625" style="6"/>
    <col min="9463" max="9463" width="7.140625" style="6" customWidth="1"/>
    <col min="9464" max="9464" width="22.85546875" style="6" customWidth="1"/>
    <col min="9465" max="9465" width="12.42578125" style="6" customWidth="1"/>
    <col min="9466" max="9467" width="13.85546875" style="6" customWidth="1"/>
    <col min="9468" max="9481" width="7.5703125" style="6" customWidth="1"/>
    <col min="9482" max="9482" width="8.85546875" style="6" customWidth="1"/>
    <col min="9483" max="9483" width="5.5703125" style="6" customWidth="1"/>
    <col min="9484" max="9484" width="9" style="6" customWidth="1"/>
    <col min="9485" max="9718" width="9.140625" style="6"/>
    <col min="9719" max="9719" width="7.140625" style="6" customWidth="1"/>
    <col min="9720" max="9720" width="22.85546875" style="6" customWidth="1"/>
    <col min="9721" max="9721" width="12.42578125" style="6" customWidth="1"/>
    <col min="9722" max="9723" width="13.85546875" style="6" customWidth="1"/>
    <col min="9724" max="9737" width="7.5703125" style="6" customWidth="1"/>
    <col min="9738" max="9738" width="8.85546875" style="6" customWidth="1"/>
    <col min="9739" max="9739" width="5.5703125" style="6" customWidth="1"/>
    <col min="9740" max="9740" width="9" style="6" customWidth="1"/>
    <col min="9741" max="9974" width="9.140625" style="6"/>
    <col min="9975" max="9975" width="7.140625" style="6" customWidth="1"/>
    <col min="9976" max="9976" width="22.85546875" style="6" customWidth="1"/>
    <col min="9977" max="9977" width="12.42578125" style="6" customWidth="1"/>
    <col min="9978" max="9979" width="13.85546875" style="6" customWidth="1"/>
    <col min="9980" max="9993" width="7.5703125" style="6" customWidth="1"/>
    <col min="9994" max="9994" width="8.85546875" style="6" customWidth="1"/>
    <col min="9995" max="9995" width="5.5703125" style="6" customWidth="1"/>
    <col min="9996" max="9996" width="9" style="6" customWidth="1"/>
    <col min="9997" max="10230" width="9.140625" style="6"/>
    <col min="10231" max="10231" width="7.140625" style="6" customWidth="1"/>
    <col min="10232" max="10232" width="22.85546875" style="6" customWidth="1"/>
    <col min="10233" max="10233" width="12.42578125" style="6" customWidth="1"/>
    <col min="10234" max="10235" width="13.85546875" style="6" customWidth="1"/>
    <col min="10236" max="10249" width="7.5703125" style="6" customWidth="1"/>
    <col min="10250" max="10250" width="8.85546875" style="6" customWidth="1"/>
    <col min="10251" max="10251" width="5.5703125" style="6" customWidth="1"/>
    <col min="10252" max="10252" width="9" style="6" customWidth="1"/>
    <col min="10253" max="10486" width="9.140625" style="6"/>
    <col min="10487" max="10487" width="7.140625" style="6" customWidth="1"/>
    <col min="10488" max="10488" width="22.85546875" style="6" customWidth="1"/>
    <col min="10489" max="10489" width="12.42578125" style="6" customWidth="1"/>
    <col min="10490" max="10491" width="13.85546875" style="6" customWidth="1"/>
    <col min="10492" max="10505" width="7.5703125" style="6" customWidth="1"/>
    <col min="10506" max="10506" width="8.85546875" style="6" customWidth="1"/>
    <col min="10507" max="10507" width="5.5703125" style="6" customWidth="1"/>
    <col min="10508" max="10508" width="9" style="6" customWidth="1"/>
    <col min="10509" max="10742" width="9.140625" style="6"/>
    <col min="10743" max="10743" width="7.140625" style="6" customWidth="1"/>
    <col min="10744" max="10744" width="22.85546875" style="6" customWidth="1"/>
    <col min="10745" max="10745" width="12.42578125" style="6" customWidth="1"/>
    <col min="10746" max="10747" width="13.85546875" style="6" customWidth="1"/>
    <col min="10748" max="10761" width="7.5703125" style="6" customWidth="1"/>
    <col min="10762" max="10762" width="8.85546875" style="6" customWidth="1"/>
    <col min="10763" max="10763" width="5.5703125" style="6" customWidth="1"/>
    <col min="10764" max="10764" width="9" style="6" customWidth="1"/>
    <col min="10765" max="10998" width="9.140625" style="6"/>
    <col min="10999" max="10999" width="7.140625" style="6" customWidth="1"/>
    <col min="11000" max="11000" width="22.85546875" style="6" customWidth="1"/>
    <col min="11001" max="11001" width="12.42578125" style="6" customWidth="1"/>
    <col min="11002" max="11003" width="13.85546875" style="6" customWidth="1"/>
    <col min="11004" max="11017" width="7.5703125" style="6" customWidth="1"/>
    <col min="11018" max="11018" width="8.85546875" style="6" customWidth="1"/>
    <col min="11019" max="11019" width="5.5703125" style="6" customWidth="1"/>
    <col min="11020" max="11020" width="9" style="6" customWidth="1"/>
    <col min="11021" max="11254" width="9.140625" style="6"/>
    <col min="11255" max="11255" width="7.140625" style="6" customWidth="1"/>
    <col min="11256" max="11256" width="22.85546875" style="6" customWidth="1"/>
    <col min="11257" max="11257" width="12.42578125" style="6" customWidth="1"/>
    <col min="11258" max="11259" width="13.85546875" style="6" customWidth="1"/>
    <col min="11260" max="11273" width="7.5703125" style="6" customWidth="1"/>
    <col min="11274" max="11274" width="8.85546875" style="6" customWidth="1"/>
    <col min="11275" max="11275" width="5.5703125" style="6" customWidth="1"/>
    <col min="11276" max="11276" width="9" style="6" customWidth="1"/>
    <col min="11277" max="11510" width="9.140625" style="6"/>
    <col min="11511" max="11511" width="7.140625" style="6" customWidth="1"/>
    <col min="11512" max="11512" width="22.85546875" style="6" customWidth="1"/>
    <col min="11513" max="11513" width="12.42578125" style="6" customWidth="1"/>
    <col min="11514" max="11515" width="13.85546875" style="6" customWidth="1"/>
    <col min="11516" max="11529" width="7.5703125" style="6" customWidth="1"/>
    <col min="11530" max="11530" width="8.85546875" style="6" customWidth="1"/>
    <col min="11531" max="11531" width="5.5703125" style="6" customWidth="1"/>
    <col min="11532" max="11532" width="9" style="6" customWidth="1"/>
    <col min="11533" max="11766" width="9.140625" style="6"/>
    <col min="11767" max="11767" width="7.140625" style="6" customWidth="1"/>
    <col min="11768" max="11768" width="22.85546875" style="6" customWidth="1"/>
    <col min="11769" max="11769" width="12.42578125" style="6" customWidth="1"/>
    <col min="11770" max="11771" width="13.85546875" style="6" customWidth="1"/>
    <col min="11772" max="11785" width="7.5703125" style="6" customWidth="1"/>
    <col min="11786" max="11786" width="8.85546875" style="6" customWidth="1"/>
    <col min="11787" max="11787" width="5.5703125" style="6" customWidth="1"/>
    <col min="11788" max="11788" width="9" style="6" customWidth="1"/>
    <col min="11789" max="12022" width="9.140625" style="6"/>
    <col min="12023" max="12023" width="7.140625" style="6" customWidth="1"/>
    <col min="12024" max="12024" width="22.85546875" style="6" customWidth="1"/>
    <col min="12025" max="12025" width="12.42578125" style="6" customWidth="1"/>
    <col min="12026" max="12027" width="13.85546875" style="6" customWidth="1"/>
    <col min="12028" max="12041" width="7.5703125" style="6" customWidth="1"/>
    <col min="12042" max="12042" width="8.85546875" style="6" customWidth="1"/>
    <col min="12043" max="12043" width="5.5703125" style="6" customWidth="1"/>
    <col min="12044" max="12044" width="9" style="6" customWidth="1"/>
    <col min="12045" max="12278" width="9.140625" style="6"/>
    <col min="12279" max="12279" width="7.140625" style="6" customWidth="1"/>
    <col min="12280" max="12280" width="22.85546875" style="6" customWidth="1"/>
    <col min="12281" max="12281" width="12.42578125" style="6" customWidth="1"/>
    <col min="12282" max="12283" width="13.85546875" style="6" customWidth="1"/>
    <col min="12284" max="12297" width="7.5703125" style="6" customWidth="1"/>
    <col min="12298" max="12298" width="8.85546875" style="6" customWidth="1"/>
    <col min="12299" max="12299" width="5.5703125" style="6" customWidth="1"/>
    <col min="12300" max="12300" width="9" style="6" customWidth="1"/>
    <col min="12301" max="12534" width="9.140625" style="6"/>
    <col min="12535" max="12535" width="7.140625" style="6" customWidth="1"/>
    <col min="12536" max="12536" width="22.85546875" style="6" customWidth="1"/>
    <col min="12537" max="12537" width="12.42578125" style="6" customWidth="1"/>
    <col min="12538" max="12539" width="13.85546875" style="6" customWidth="1"/>
    <col min="12540" max="12553" width="7.5703125" style="6" customWidth="1"/>
    <col min="12554" max="12554" width="8.85546875" style="6" customWidth="1"/>
    <col min="12555" max="12555" width="5.5703125" style="6" customWidth="1"/>
    <col min="12556" max="12556" width="9" style="6" customWidth="1"/>
    <col min="12557" max="12790" width="9.140625" style="6"/>
    <col min="12791" max="12791" width="7.140625" style="6" customWidth="1"/>
    <col min="12792" max="12792" width="22.85546875" style="6" customWidth="1"/>
    <col min="12793" max="12793" width="12.42578125" style="6" customWidth="1"/>
    <col min="12794" max="12795" width="13.85546875" style="6" customWidth="1"/>
    <col min="12796" max="12809" width="7.5703125" style="6" customWidth="1"/>
    <col min="12810" max="12810" width="8.85546875" style="6" customWidth="1"/>
    <col min="12811" max="12811" width="5.5703125" style="6" customWidth="1"/>
    <col min="12812" max="12812" width="9" style="6" customWidth="1"/>
    <col min="12813" max="13046" width="9.140625" style="6"/>
    <col min="13047" max="13047" width="7.140625" style="6" customWidth="1"/>
    <col min="13048" max="13048" width="22.85546875" style="6" customWidth="1"/>
    <col min="13049" max="13049" width="12.42578125" style="6" customWidth="1"/>
    <col min="13050" max="13051" width="13.85546875" style="6" customWidth="1"/>
    <col min="13052" max="13065" width="7.5703125" style="6" customWidth="1"/>
    <col min="13066" max="13066" width="8.85546875" style="6" customWidth="1"/>
    <col min="13067" max="13067" width="5.5703125" style="6" customWidth="1"/>
    <col min="13068" max="13068" width="9" style="6" customWidth="1"/>
    <col min="13069" max="13302" width="9.140625" style="6"/>
    <col min="13303" max="13303" width="7.140625" style="6" customWidth="1"/>
    <col min="13304" max="13304" width="22.85546875" style="6" customWidth="1"/>
    <col min="13305" max="13305" width="12.42578125" style="6" customWidth="1"/>
    <col min="13306" max="13307" width="13.85546875" style="6" customWidth="1"/>
    <col min="13308" max="13321" width="7.5703125" style="6" customWidth="1"/>
    <col min="13322" max="13322" width="8.85546875" style="6" customWidth="1"/>
    <col min="13323" max="13323" width="5.5703125" style="6" customWidth="1"/>
    <col min="13324" max="13324" width="9" style="6" customWidth="1"/>
    <col min="13325" max="13558" width="9.140625" style="6"/>
    <col min="13559" max="13559" width="7.140625" style="6" customWidth="1"/>
    <col min="13560" max="13560" width="22.85546875" style="6" customWidth="1"/>
    <col min="13561" max="13561" width="12.42578125" style="6" customWidth="1"/>
    <col min="13562" max="13563" width="13.85546875" style="6" customWidth="1"/>
    <col min="13564" max="13577" width="7.5703125" style="6" customWidth="1"/>
    <col min="13578" max="13578" width="8.85546875" style="6" customWidth="1"/>
    <col min="13579" max="13579" width="5.5703125" style="6" customWidth="1"/>
    <col min="13580" max="13580" width="9" style="6" customWidth="1"/>
    <col min="13581" max="13814" width="9.140625" style="6"/>
    <col min="13815" max="13815" width="7.140625" style="6" customWidth="1"/>
    <col min="13816" max="13816" width="22.85546875" style="6" customWidth="1"/>
    <col min="13817" max="13817" width="12.42578125" style="6" customWidth="1"/>
    <col min="13818" max="13819" width="13.85546875" style="6" customWidth="1"/>
    <col min="13820" max="13833" width="7.5703125" style="6" customWidth="1"/>
    <col min="13834" max="13834" width="8.85546875" style="6" customWidth="1"/>
    <col min="13835" max="13835" width="5.5703125" style="6" customWidth="1"/>
    <col min="13836" max="13836" width="9" style="6" customWidth="1"/>
    <col min="13837" max="14070" width="9.140625" style="6"/>
    <col min="14071" max="14071" width="7.140625" style="6" customWidth="1"/>
    <col min="14072" max="14072" width="22.85546875" style="6" customWidth="1"/>
    <col min="14073" max="14073" width="12.42578125" style="6" customWidth="1"/>
    <col min="14074" max="14075" width="13.85546875" style="6" customWidth="1"/>
    <col min="14076" max="14089" width="7.5703125" style="6" customWidth="1"/>
    <col min="14090" max="14090" width="8.85546875" style="6" customWidth="1"/>
    <col min="14091" max="14091" width="5.5703125" style="6" customWidth="1"/>
    <col min="14092" max="14092" width="9" style="6" customWidth="1"/>
    <col min="14093" max="14326" width="9.140625" style="6"/>
    <col min="14327" max="14327" width="7.140625" style="6" customWidth="1"/>
    <col min="14328" max="14328" width="22.85546875" style="6" customWidth="1"/>
    <col min="14329" max="14329" width="12.42578125" style="6" customWidth="1"/>
    <col min="14330" max="14331" width="13.85546875" style="6" customWidth="1"/>
    <col min="14332" max="14345" width="7.5703125" style="6" customWidth="1"/>
    <col min="14346" max="14346" width="8.85546875" style="6" customWidth="1"/>
    <col min="14347" max="14347" width="5.5703125" style="6" customWidth="1"/>
    <col min="14348" max="14348" width="9" style="6" customWidth="1"/>
    <col min="14349" max="14582" width="9.140625" style="6"/>
    <col min="14583" max="14583" width="7.140625" style="6" customWidth="1"/>
    <col min="14584" max="14584" width="22.85546875" style="6" customWidth="1"/>
    <col min="14585" max="14585" width="12.42578125" style="6" customWidth="1"/>
    <col min="14586" max="14587" width="13.85546875" style="6" customWidth="1"/>
    <col min="14588" max="14601" width="7.5703125" style="6" customWidth="1"/>
    <col min="14602" max="14602" width="8.85546875" style="6" customWidth="1"/>
    <col min="14603" max="14603" width="5.5703125" style="6" customWidth="1"/>
    <col min="14604" max="14604" width="9" style="6" customWidth="1"/>
    <col min="14605" max="14838" width="9.140625" style="6"/>
    <col min="14839" max="14839" width="7.140625" style="6" customWidth="1"/>
    <col min="14840" max="14840" width="22.85546875" style="6" customWidth="1"/>
    <col min="14841" max="14841" width="12.42578125" style="6" customWidth="1"/>
    <col min="14842" max="14843" width="13.85546875" style="6" customWidth="1"/>
    <col min="14844" max="14857" width="7.5703125" style="6" customWidth="1"/>
    <col min="14858" max="14858" width="8.85546875" style="6" customWidth="1"/>
    <col min="14859" max="14859" width="5.5703125" style="6" customWidth="1"/>
    <col min="14860" max="14860" width="9" style="6" customWidth="1"/>
    <col min="14861" max="15094" width="9.140625" style="6"/>
    <col min="15095" max="15095" width="7.140625" style="6" customWidth="1"/>
    <col min="15096" max="15096" width="22.85546875" style="6" customWidth="1"/>
    <col min="15097" max="15097" width="12.42578125" style="6" customWidth="1"/>
    <col min="15098" max="15099" width="13.85546875" style="6" customWidth="1"/>
    <col min="15100" max="15113" width="7.5703125" style="6" customWidth="1"/>
    <col min="15114" max="15114" width="8.85546875" style="6" customWidth="1"/>
    <col min="15115" max="15115" width="5.5703125" style="6" customWidth="1"/>
    <col min="15116" max="15116" width="9" style="6" customWidth="1"/>
    <col min="15117" max="15350" width="9.140625" style="6"/>
    <col min="15351" max="15351" width="7.140625" style="6" customWidth="1"/>
    <col min="15352" max="15352" width="22.85546875" style="6" customWidth="1"/>
    <col min="15353" max="15353" width="12.42578125" style="6" customWidth="1"/>
    <col min="15354" max="15355" width="13.85546875" style="6" customWidth="1"/>
    <col min="15356" max="15369" width="7.5703125" style="6" customWidth="1"/>
    <col min="15370" max="15370" width="8.85546875" style="6" customWidth="1"/>
    <col min="15371" max="15371" width="5.5703125" style="6" customWidth="1"/>
    <col min="15372" max="15372" width="9" style="6" customWidth="1"/>
    <col min="15373" max="15606" width="9.140625" style="6"/>
    <col min="15607" max="15607" width="7.140625" style="6" customWidth="1"/>
    <col min="15608" max="15608" width="22.85546875" style="6" customWidth="1"/>
    <col min="15609" max="15609" width="12.42578125" style="6" customWidth="1"/>
    <col min="15610" max="15611" width="13.85546875" style="6" customWidth="1"/>
    <col min="15612" max="15625" width="7.5703125" style="6" customWidth="1"/>
    <col min="15626" max="15626" width="8.85546875" style="6" customWidth="1"/>
    <col min="15627" max="15627" width="5.5703125" style="6" customWidth="1"/>
    <col min="15628" max="15628" width="9" style="6" customWidth="1"/>
    <col min="15629" max="15862" width="9.140625" style="6"/>
    <col min="15863" max="15863" width="7.140625" style="6" customWidth="1"/>
    <col min="15864" max="15864" width="22.85546875" style="6" customWidth="1"/>
    <col min="15865" max="15865" width="12.42578125" style="6" customWidth="1"/>
    <col min="15866" max="15867" width="13.85546875" style="6" customWidth="1"/>
    <col min="15868" max="15881" width="7.5703125" style="6" customWidth="1"/>
    <col min="15882" max="15882" width="8.85546875" style="6" customWidth="1"/>
    <col min="15883" max="15883" width="5.5703125" style="6" customWidth="1"/>
    <col min="15884" max="15884" width="9" style="6" customWidth="1"/>
    <col min="15885" max="16118" width="9.140625" style="6"/>
    <col min="16119" max="16119" width="7.140625" style="6" customWidth="1"/>
    <col min="16120" max="16120" width="22.85546875" style="6" customWidth="1"/>
    <col min="16121" max="16121" width="12.42578125" style="6" customWidth="1"/>
    <col min="16122" max="16123" width="13.85546875" style="6" customWidth="1"/>
    <col min="16124" max="16137" width="7.5703125" style="6" customWidth="1"/>
    <col min="16138" max="16138" width="8.85546875" style="6" customWidth="1"/>
    <col min="16139" max="16139" width="5.5703125" style="6" customWidth="1"/>
    <col min="16140" max="16140" width="9" style="6" customWidth="1"/>
    <col min="16141" max="16384" width="9.140625" style="6"/>
  </cols>
  <sheetData>
    <row r="1" spans="1:22" x14ac:dyDescent="0.25">
      <c r="V1" s="14" t="s">
        <v>0</v>
      </c>
    </row>
    <row r="2" spans="1:22" x14ac:dyDescent="0.25">
      <c r="A2" s="6" t="s">
        <v>1</v>
      </c>
      <c r="S2" s="45" t="s">
        <v>456</v>
      </c>
      <c r="T2" s="45"/>
      <c r="U2" s="45"/>
      <c r="V2" s="45"/>
    </row>
    <row r="3" spans="1:22" x14ac:dyDescent="0.25">
      <c r="A3" s="46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</row>
    <row r="4" spans="1:22" x14ac:dyDescent="0.25">
      <c r="F4" s="15" t="s">
        <v>3</v>
      </c>
      <c r="G4" s="16">
        <v>9</v>
      </c>
      <c r="H4" s="46" t="s">
        <v>454</v>
      </c>
      <c r="I4" s="46"/>
      <c r="J4" s="16">
        <v>2025</v>
      </c>
      <c r="K4" s="6" t="s">
        <v>4</v>
      </c>
    </row>
    <row r="6" spans="1:22" x14ac:dyDescent="0.25">
      <c r="F6" s="15" t="s">
        <v>5</v>
      </c>
      <c r="G6" s="18" t="s">
        <v>6</v>
      </c>
      <c r="H6" s="18"/>
      <c r="I6" s="18"/>
      <c r="J6" s="18"/>
      <c r="K6" s="18"/>
      <c r="L6" s="18"/>
      <c r="M6" s="18"/>
      <c r="N6" s="18"/>
      <c r="O6" s="18"/>
      <c r="P6" s="18"/>
      <c r="Q6" s="18"/>
      <c r="R6" s="19"/>
    </row>
    <row r="7" spans="1:22" x14ac:dyDescent="0.25">
      <c r="G7" s="47" t="s">
        <v>7</v>
      </c>
      <c r="H7" s="47"/>
      <c r="I7" s="47"/>
      <c r="J7" s="47"/>
      <c r="K7" s="47"/>
      <c r="L7" s="47"/>
      <c r="M7" s="47"/>
      <c r="N7" s="47"/>
      <c r="O7" s="47"/>
      <c r="P7" s="47"/>
      <c r="Q7" s="20"/>
    </row>
    <row r="9" spans="1:22" x14ac:dyDescent="0.25">
      <c r="I9" s="15" t="s">
        <v>8</v>
      </c>
      <c r="J9" s="16">
        <v>2025</v>
      </c>
      <c r="K9" s="6" t="s">
        <v>9</v>
      </c>
    </row>
    <row r="11" spans="1:22" x14ac:dyDescent="0.25">
      <c r="G11" s="15" t="s">
        <v>10</v>
      </c>
      <c r="H11" s="48" t="s">
        <v>205</v>
      </c>
      <c r="I11" s="48"/>
      <c r="J11" s="48"/>
      <c r="K11" s="48"/>
      <c r="L11" s="48"/>
      <c r="M11" s="48"/>
      <c r="N11" s="48"/>
      <c r="O11" s="48"/>
      <c r="P11" s="48"/>
      <c r="Q11" s="48"/>
      <c r="R11" s="21"/>
      <c r="S11" s="21"/>
    </row>
    <row r="12" spans="1:22" x14ac:dyDescent="0.25">
      <c r="H12" s="22" t="s">
        <v>11</v>
      </c>
      <c r="I12" s="22"/>
      <c r="J12" s="22"/>
      <c r="K12" s="22"/>
      <c r="L12" s="22"/>
      <c r="M12" s="22"/>
      <c r="N12" s="22"/>
      <c r="O12" s="22"/>
      <c r="P12" s="22"/>
      <c r="Q12" s="22"/>
    </row>
    <row r="13" spans="1:22" s="23" customFormat="1" x14ac:dyDescent="0.25">
      <c r="V13" s="24"/>
    </row>
    <row r="14" spans="1:22" ht="34.5" customHeight="1" x14ac:dyDescent="0.25">
      <c r="A14" s="49" t="s">
        <v>12</v>
      </c>
      <c r="B14" s="49" t="s">
        <v>13</v>
      </c>
      <c r="C14" s="49" t="s">
        <v>14</v>
      </c>
      <c r="D14" s="49" t="s">
        <v>15</v>
      </c>
      <c r="E14" s="49" t="s">
        <v>209</v>
      </c>
      <c r="F14" s="49" t="s">
        <v>210</v>
      </c>
      <c r="G14" s="49"/>
      <c r="H14" s="49" t="s">
        <v>211</v>
      </c>
      <c r="I14" s="49"/>
      <c r="J14" s="49"/>
      <c r="K14" s="49"/>
      <c r="L14" s="49"/>
      <c r="M14" s="49"/>
      <c r="N14" s="49"/>
      <c r="O14" s="49"/>
      <c r="P14" s="49"/>
      <c r="Q14" s="49"/>
      <c r="R14" s="49" t="s">
        <v>16</v>
      </c>
      <c r="S14" s="49"/>
      <c r="T14" s="49" t="s">
        <v>17</v>
      </c>
      <c r="U14" s="49"/>
      <c r="V14" s="49" t="s">
        <v>18</v>
      </c>
    </row>
    <row r="15" spans="1:22" x14ac:dyDescent="0.25">
      <c r="A15" s="49"/>
      <c r="B15" s="49"/>
      <c r="C15" s="49"/>
      <c r="D15" s="49"/>
      <c r="E15" s="49"/>
      <c r="F15" s="50" t="s">
        <v>19</v>
      </c>
      <c r="G15" s="50" t="s">
        <v>20</v>
      </c>
      <c r="H15" s="49" t="s">
        <v>21</v>
      </c>
      <c r="I15" s="49"/>
      <c r="J15" s="49" t="s">
        <v>22</v>
      </c>
      <c r="K15" s="49"/>
      <c r="L15" s="49" t="s">
        <v>23</v>
      </c>
      <c r="M15" s="49"/>
      <c r="N15" s="49" t="s">
        <v>24</v>
      </c>
      <c r="O15" s="49"/>
      <c r="P15" s="49" t="s">
        <v>25</v>
      </c>
      <c r="Q15" s="49"/>
      <c r="R15" s="50" t="s">
        <v>19</v>
      </c>
      <c r="S15" s="50" t="s">
        <v>20</v>
      </c>
      <c r="T15" s="49"/>
      <c r="U15" s="49"/>
      <c r="V15" s="49"/>
    </row>
    <row r="16" spans="1:22" ht="63" x14ac:dyDescent="0.25">
      <c r="A16" s="49"/>
      <c r="B16" s="49"/>
      <c r="C16" s="49"/>
      <c r="D16" s="49"/>
      <c r="E16" s="49"/>
      <c r="F16" s="50"/>
      <c r="G16" s="50"/>
      <c r="H16" s="25" t="s">
        <v>26</v>
      </c>
      <c r="I16" s="25" t="s">
        <v>27</v>
      </c>
      <c r="J16" s="25" t="s">
        <v>26</v>
      </c>
      <c r="K16" s="25" t="s">
        <v>27</v>
      </c>
      <c r="L16" s="25" t="s">
        <v>26</v>
      </c>
      <c r="M16" s="25" t="s">
        <v>27</v>
      </c>
      <c r="N16" s="25" t="s">
        <v>26</v>
      </c>
      <c r="O16" s="25" t="s">
        <v>27</v>
      </c>
      <c r="P16" s="25" t="s">
        <v>26</v>
      </c>
      <c r="Q16" s="25" t="s">
        <v>27</v>
      </c>
      <c r="R16" s="50"/>
      <c r="S16" s="50"/>
      <c r="T16" s="10" t="s">
        <v>28</v>
      </c>
      <c r="U16" s="10" t="s">
        <v>29</v>
      </c>
      <c r="V16" s="49"/>
    </row>
    <row r="17" spans="1:22" x14ac:dyDescent="0.25">
      <c r="A17" s="51">
        <v>1</v>
      </c>
      <c r="B17" s="51">
        <v>2</v>
      </c>
      <c r="C17" s="51">
        <v>3</v>
      </c>
      <c r="D17" s="51">
        <v>4</v>
      </c>
      <c r="E17" s="51">
        <v>5</v>
      </c>
      <c r="F17" s="51">
        <v>6</v>
      </c>
      <c r="G17" s="51">
        <v>7</v>
      </c>
      <c r="H17" s="51">
        <v>8</v>
      </c>
      <c r="I17" s="51">
        <v>9</v>
      </c>
      <c r="J17" s="51">
        <v>10</v>
      </c>
      <c r="K17" s="51">
        <v>11</v>
      </c>
      <c r="L17" s="51">
        <v>12</v>
      </c>
      <c r="M17" s="51">
        <v>13</v>
      </c>
      <c r="N17" s="51">
        <v>14</v>
      </c>
      <c r="O17" s="51">
        <v>15</v>
      </c>
      <c r="P17" s="51">
        <v>16</v>
      </c>
      <c r="Q17" s="51">
        <v>17</v>
      </c>
      <c r="R17" s="51">
        <v>18</v>
      </c>
      <c r="S17" s="51">
        <v>19</v>
      </c>
      <c r="T17" s="51">
        <v>20</v>
      </c>
      <c r="U17" s="51">
        <v>21</v>
      </c>
      <c r="V17" s="52">
        <v>22</v>
      </c>
    </row>
    <row r="18" spans="1:22" x14ac:dyDescent="0.25">
      <c r="A18" s="5">
        <v>0</v>
      </c>
      <c r="B18" s="55" t="s">
        <v>30</v>
      </c>
      <c r="C18" s="56">
        <v>0</v>
      </c>
      <c r="D18" s="3">
        <f>D21+D32+D99+D130</f>
        <v>595.48807530333329</v>
      </c>
      <c r="E18" s="3">
        <f>E21+E32+E99+E130</f>
        <v>102.42396093000002</v>
      </c>
      <c r="F18" s="3" t="s">
        <v>31</v>
      </c>
      <c r="G18" s="3">
        <f t="shared" ref="G18:Q18" si="0">G21+G32+G99+G130</f>
        <v>490.53911437333329</v>
      </c>
      <c r="H18" s="3">
        <f t="shared" si="0"/>
        <v>284.07049999999998</v>
      </c>
      <c r="I18" s="3">
        <f t="shared" si="0"/>
        <v>248.812106476</v>
      </c>
      <c r="J18" s="3">
        <f t="shared" si="0"/>
        <v>11.161</v>
      </c>
      <c r="K18" s="3">
        <f t="shared" si="0"/>
        <v>37.181730779999995</v>
      </c>
      <c r="L18" s="3">
        <f t="shared" si="0"/>
        <v>17.929000000000002</v>
      </c>
      <c r="M18" s="3">
        <f t="shared" si="0"/>
        <v>42.394397220000002</v>
      </c>
      <c r="N18" s="3">
        <f t="shared" si="0"/>
        <v>44.528999999999996</v>
      </c>
      <c r="O18" s="3">
        <f t="shared" si="0"/>
        <v>169.23597847600001</v>
      </c>
      <c r="P18" s="3">
        <f t="shared" si="0"/>
        <v>210.45149999999998</v>
      </c>
      <c r="Q18" s="3">
        <f t="shared" si="0"/>
        <v>0</v>
      </c>
      <c r="R18" s="3" t="s">
        <v>31</v>
      </c>
      <c r="S18" s="3">
        <v>241.72700789733329</v>
      </c>
      <c r="T18" s="3">
        <v>-35.258393523999985</v>
      </c>
      <c r="U18" s="3">
        <v>-12.411846187478105</v>
      </c>
      <c r="V18" s="37" t="s">
        <v>31</v>
      </c>
    </row>
    <row r="19" spans="1:22" x14ac:dyDescent="0.25">
      <c r="A19" s="10">
        <v>1</v>
      </c>
      <c r="B19" s="10" t="s">
        <v>32</v>
      </c>
      <c r="C19" s="10" t="s">
        <v>33</v>
      </c>
      <c r="D19" s="3">
        <f>D18</f>
        <v>595.48807530333329</v>
      </c>
      <c r="E19" s="3">
        <f>E18</f>
        <v>102.42396093000002</v>
      </c>
      <c r="F19" s="3" t="s">
        <v>31</v>
      </c>
      <c r="G19" s="3">
        <f>G18</f>
        <v>490.53911437333329</v>
      </c>
      <c r="H19" s="3">
        <f>H18</f>
        <v>284.07049999999998</v>
      </c>
      <c r="I19" s="3">
        <f t="shared" ref="I19:Q19" si="1">I18</f>
        <v>248.812106476</v>
      </c>
      <c r="J19" s="3">
        <f t="shared" si="1"/>
        <v>11.161</v>
      </c>
      <c r="K19" s="3">
        <f t="shared" si="1"/>
        <v>37.181730779999995</v>
      </c>
      <c r="L19" s="3">
        <f t="shared" si="1"/>
        <v>17.929000000000002</v>
      </c>
      <c r="M19" s="3">
        <f t="shared" si="1"/>
        <v>42.394397220000002</v>
      </c>
      <c r="N19" s="3">
        <f t="shared" si="1"/>
        <v>44.528999999999996</v>
      </c>
      <c r="O19" s="3">
        <f t="shared" si="1"/>
        <v>169.23597847600001</v>
      </c>
      <c r="P19" s="3">
        <f t="shared" si="1"/>
        <v>210.45149999999998</v>
      </c>
      <c r="Q19" s="3">
        <f t="shared" si="1"/>
        <v>0</v>
      </c>
      <c r="R19" s="3" t="s">
        <v>31</v>
      </c>
      <c r="S19" s="3">
        <v>241.72700789733329</v>
      </c>
      <c r="T19" s="3">
        <v>-35.258393523999985</v>
      </c>
      <c r="U19" s="3">
        <v>-12.411846187478105</v>
      </c>
      <c r="V19" s="43" t="s">
        <v>31</v>
      </c>
    </row>
    <row r="20" spans="1:22" ht="31.5" x14ac:dyDescent="0.25">
      <c r="A20" s="31" t="s">
        <v>34</v>
      </c>
      <c r="B20" s="53" t="s">
        <v>35</v>
      </c>
      <c r="C20" s="10" t="s">
        <v>33</v>
      </c>
      <c r="D20" s="3">
        <f>D21</f>
        <v>169.829725</v>
      </c>
      <c r="E20" s="3">
        <f>E21</f>
        <v>27.631999999999998</v>
      </c>
      <c r="F20" s="3" t="s">
        <v>31</v>
      </c>
      <c r="G20" s="3">
        <f>G21</f>
        <v>142.19772499999999</v>
      </c>
      <c r="H20" s="3">
        <f>H21</f>
        <v>88.221000000000004</v>
      </c>
      <c r="I20" s="3">
        <f t="shared" ref="I20:Q20" si="2">I21</f>
        <v>163.27017839999999</v>
      </c>
      <c r="J20" s="3">
        <f t="shared" si="2"/>
        <v>6.4489999999999998</v>
      </c>
      <c r="K20" s="3">
        <f t="shared" si="2"/>
        <v>19.232597729999998</v>
      </c>
      <c r="L20" s="3">
        <f t="shared" si="2"/>
        <v>9.657</v>
      </c>
      <c r="M20" s="3">
        <f t="shared" si="2"/>
        <v>24.625944</v>
      </c>
      <c r="N20" s="3">
        <f t="shared" si="2"/>
        <v>27.186999999999998</v>
      </c>
      <c r="O20" s="3">
        <f t="shared" si="2"/>
        <v>119.41163667000001</v>
      </c>
      <c r="P20" s="3">
        <f t="shared" si="2"/>
        <v>44.928000000000004</v>
      </c>
      <c r="Q20" s="3">
        <f t="shared" si="2"/>
        <v>0</v>
      </c>
      <c r="R20" s="3" t="s">
        <v>31</v>
      </c>
      <c r="S20" s="3">
        <v>-21.072453400000001</v>
      </c>
      <c r="T20" s="3">
        <v>75.049178399999988</v>
      </c>
      <c r="U20" s="3">
        <v>85.069516781718619</v>
      </c>
      <c r="V20" s="37" t="s">
        <v>31</v>
      </c>
    </row>
    <row r="21" spans="1:22" ht="47.25" x14ac:dyDescent="0.25">
      <c r="A21" s="31" t="s">
        <v>36</v>
      </c>
      <c r="B21" s="53" t="s">
        <v>37</v>
      </c>
      <c r="C21" s="10" t="s">
        <v>33</v>
      </c>
      <c r="D21" s="3">
        <f>SUM(D22:D24)</f>
        <v>169.829725</v>
      </c>
      <c r="E21" s="3">
        <f>SUM(E22:E24)</f>
        <v>27.631999999999998</v>
      </c>
      <c r="F21" s="3" t="s">
        <v>31</v>
      </c>
      <c r="G21" s="3">
        <f>SUM(G22:G24)</f>
        <v>142.19772499999999</v>
      </c>
      <c r="H21" s="3">
        <f>SUM(H22:H24)</f>
        <v>88.221000000000004</v>
      </c>
      <c r="I21" s="3">
        <f t="shared" ref="I21:Q21" si="3">SUM(I22:I24)</f>
        <v>163.27017839999999</v>
      </c>
      <c r="J21" s="3">
        <f t="shared" si="3"/>
        <v>6.4489999999999998</v>
      </c>
      <c r="K21" s="3">
        <f t="shared" si="3"/>
        <v>19.232597729999998</v>
      </c>
      <c r="L21" s="3">
        <f t="shared" si="3"/>
        <v>9.657</v>
      </c>
      <c r="M21" s="3">
        <f t="shared" si="3"/>
        <v>24.625944</v>
      </c>
      <c r="N21" s="3">
        <f t="shared" si="3"/>
        <v>27.186999999999998</v>
      </c>
      <c r="O21" s="3">
        <f t="shared" si="3"/>
        <v>119.41163667000001</v>
      </c>
      <c r="P21" s="3">
        <f t="shared" si="3"/>
        <v>44.928000000000004</v>
      </c>
      <c r="Q21" s="3">
        <f t="shared" si="3"/>
        <v>0</v>
      </c>
      <c r="R21" s="3" t="s">
        <v>31</v>
      </c>
      <c r="S21" s="3">
        <v>-21.072453400000001</v>
      </c>
      <c r="T21" s="3">
        <v>75.049178399999988</v>
      </c>
      <c r="U21" s="3">
        <v>85.069516781718619</v>
      </c>
      <c r="V21" s="43" t="s">
        <v>31</v>
      </c>
    </row>
    <row r="22" spans="1:22" ht="63" x14ac:dyDescent="0.25">
      <c r="A22" s="5" t="s">
        <v>38</v>
      </c>
      <c r="B22" s="55" t="s">
        <v>39</v>
      </c>
      <c r="C22" s="56" t="s">
        <v>33</v>
      </c>
      <c r="D22" s="1">
        <v>30.633590000000002</v>
      </c>
      <c r="E22" s="1">
        <v>0</v>
      </c>
      <c r="F22" s="3" t="s">
        <v>31</v>
      </c>
      <c r="G22" s="1">
        <v>30.633590000000002</v>
      </c>
      <c r="H22" s="2">
        <f>J22+L22+N22+P22</f>
        <v>30.632000000000001</v>
      </c>
      <c r="I22" s="2">
        <f>K22+M22+O22+Q22</f>
        <v>21.495165579999998</v>
      </c>
      <c r="J22" s="3">
        <v>3.0659999999999998</v>
      </c>
      <c r="K22" s="3">
        <v>5.4411796700000004</v>
      </c>
      <c r="L22" s="3">
        <v>4.5910000000000002</v>
      </c>
      <c r="M22" s="3">
        <v>11.36167</v>
      </c>
      <c r="N22" s="3">
        <v>6.125</v>
      </c>
      <c r="O22" s="3">
        <v>4.6923159099999996</v>
      </c>
      <c r="P22" s="3">
        <v>16.850000000000001</v>
      </c>
      <c r="Q22" s="3">
        <v>0</v>
      </c>
      <c r="R22" s="3" t="s">
        <v>31</v>
      </c>
      <c r="S22" s="3">
        <v>9.1384244200000033</v>
      </c>
      <c r="T22" s="3">
        <v>-9.1368344200000031</v>
      </c>
      <c r="U22" s="3">
        <v>-29.827743601462529</v>
      </c>
      <c r="V22" s="37" t="s">
        <v>31</v>
      </c>
    </row>
    <row r="23" spans="1:22" ht="63" x14ac:dyDescent="0.25">
      <c r="A23" s="5" t="s">
        <v>40</v>
      </c>
      <c r="B23" s="55" t="s">
        <v>41</v>
      </c>
      <c r="C23" s="56" t="s">
        <v>33</v>
      </c>
      <c r="D23" s="1">
        <v>33.799810000000001</v>
      </c>
      <c r="E23" s="1">
        <v>0</v>
      </c>
      <c r="F23" s="3" t="s">
        <v>31</v>
      </c>
      <c r="G23" s="1">
        <v>33.799810000000001</v>
      </c>
      <c r="H23" s="2">
        <f>J23+L23+N23+P23</f>
        <v>33.801000000000002</v>
      </c>
      <c r="I23" s="2">
        <f>K23+M23+O23+Q23</f>
        <v>112.32734309</v>
      </c>
      <c r="J23" s="3">
        <v>3.383</v>
      </c>
      <c r="K23" s="3">
        <v>13.791418059999998</v>
      </c>
      <c r="L23" s="3">
        <v>5.0659999999999998</v>
      </c>
      <c r="M23" s="3">
        <v>13.254274000000001</v>
      </c>
      <c r="N23" s="3">
        <v>6.5780000000000003</v>
      </c>
      <c r="O23" s="3">
        <f>84.006+1.27565103</f>
        <v>85.281651030000006</v>
      </c>
      <c r="P23" s="3">
        <v>18.774000000000001</v>
      </c>
      <c r="Q23" s="3">
        <v>0</v>
      </c>
      <c r="R23" s="3" t="s">
        <v>31</v>
      </c>
      <c r="S23" s="3">
        <v>-78.527533089999991</v>
      </c>
      <c r="T23" s="3">
        <v>78.526343089999997</v>
      </c>
      <c r="U23" s="3">
        <v>232.31958548563648</v>
      </c>
      <c r="V23" s="37" t="s">
        <v>31</v>
      </c>
    </row>
    <row r="24" spans="1:22" ht="47.25" x14ac:dyDescent="0.25">
      <c r="A24" s="5" t="s">
        <v>42</v>
      </c>
      <c r="B24" s="55" t="s">
        <v>43</v>
      </c>
      <c r="C24" s="56" t="s">
        <v>33</v>
      </c>
      <c r="D24" s="3">
        <f t="shared" ref="D24:Q24" si="4">SUM(D25:D31)</f>
        <v>105.39632499999999</v>
      </c>
      <c r="E24" s="3">
        <f t="shared" si="4"/>
        <v>27.631999999999998</v>
      </c>
      <c r="F24" s="3">
        <f t="shared" si="4"/>
        <v>0</v>
      </c>
      <c r="G24" s="3">
        <f t="shared" si="4"/>
        <v>77.764324999999999</v>
      </c>
      <c r="H24" s="3">
        <f t="shared" si="4"/>
        <v>23.788</v>
      </c>
      <c r="I24" s="3">
        <f t="shared" si="4"/>
        <v>29.447669730000001</v>
      </c>
      <c r="J24" s="3">
        <f t="shared" si="4"/>
        <v>0</v>
      </c>
      <c r="K24" s="3">
        <f t="shared" si="4"/>
        <v>0</v>
      </c>
      <c r="L24" s="3">
        <f t="shared" si="4"/>
        <v>0</v>
      </c>
      <c r="M24" s="3">
        <f t="shared" si="4"/>
        <v>0.01</v>
      </c>
      <c r="N24" s="3">
        <f t="shared" si="4"/>
        <v>14.484</v>
      </c>
      <c r="O24" s="3">
        <f t="shared" si="4"/>
        <v>29.43766973</v>
      </c>
      <c r="P24" s="3">
        <f t="shared" si="4"/>
        <v>9.3040000000000003</v>
      </c>
      <c r="Q24" s="3">
        <f t="shared" si="4"/>
        <v>0</v>
      </c>
      <c r="R24" s="3" t="s">
        <v>31</v>
      </c>
      <c r="S24" s="3">
        <v>48.316655269999998</v>
      </c>
      <c r="T24" s="3">
        <v>5.659669730000001</v>
      </c>
      <c r="U24" s="3">
        <v>23.792120943332776</v>
      </c>
      <c r="V24" s="43" t="s">
        <v>31</v>
      </c>
    </row>
    <row r="25" spans="1:22" ht="94.5" x14ac:dyDescent="0.25">
      <c r="A25" s="5" t="s">
        <v>44</v>
      </c>
      <c r="B25" s="26" t="s">
        <v>175</v>
      </c>
      <c r="C25" s="27" t="s">
        <v>176</v>
      </c>
      <c r="D25" s="3">
        <v>38</v>
      </c>
      <c r="E25" s="3">
        <v>0</v>
      </c>
      <c r="F25" s="3" t="s">
        <v>31</v>
      </c>
      <c r="G25" s="3">
        <f t="shared" ref="G25:G31" si="5">D25-E25</f>
        <v>38</v>
      </c>
      <c r="H25" s="3">
        <f>J25+L25+N25+P25</f>
        <v>14.484</v>
      </c>
      <c r="I25" s="3">
        <f>K25+M25+O25+Q25</f>
        <v>29.43766973</v>
      </c>
      <c r="J25" s="3">
        <v>0</v>
      </c>
      <c r="K25" s="3">
        <v>0</v>
      </c>
      <c r="L25" s="3">
        <v>0</v>
      </c>
      <c r="M25" s="3">
        <v>0</v>
      </c>
      <c r="N25" s="3">
        <v>14.484</v>
      </c>
      <c r="O25" s="3">
        <v>29.43766973</v>
      </c>
      <c r="P25" s="3">
        <v>0</v>
      </c>
      <c r="Q25" s="3">
        <v>0</v>
      </c>
      <c r="R25" s="11" t="s">
        <v>31</v>
      </c>
      <c r="S25" s="3">
        <v>8.5623302700000004</v>
      </c>
      <c r="T25" s="3">
        <v>14.95366973</v>
      </c>
      <c r="U25" s="3">
        <v>103.24267971554819</v>
      </c>
      <c r="V25" s="28" t="s">
        <v>214</v>
      </c>
    </row>
    <row r="26" spans="1:22" ht="47.25" x14ac:dyDescent="0.25">
      <c r="A26" s="5" t="s">
        <v>47</v>
      </c>
      <c r="B26" s="29" t="s">
        <v>212</v>
      </c>
      <c r="C26" s="30" t="s">
        <v>213</v>
      </c>
      <c r="D26" s="3">
        <v>9.3000000000000007</v>
      </c>
      <c r="E26" s="3">
        <v>0</v>
      </c>
      <c r="F26" s="3" t="s">
        <v>31</v>
      </c>
      <c r="G26" s="3">
        <f t="shared" si="5"/>
        <v>9.3000000000000007</v>
      </c>
      <c r="H26" s="3">
        <f t="shared" ref="H26" si="6">J26+L26+N26+P26</f>
        <v>9.3040000000000003</v>
      </c>
      <c r="I26" s="3">
        <f t="shared" ref="I26:I31" si="7">K26+M26+O26+Q26</f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9.3040000000000003</v>
      </c>
      <c r="Q26" s="3">
        <v>0</v>
      </c>
      <c r="R26" s="11" t="s">
        <v>31</v>
      </c>
      <c r="S26" s="3">
        <v>9.3000000000000007</v>
      </c>
      <c r="T26" s="3">
        <v>-9.3040000000000003</v>
      </c>
      <c r="U26" s="3">
        <v>-100</v>
      </c>
      <c r="V26" s="28" t="s">
        <v>215</v>
      </c>
    </row>
    <row r="27" spans="1:22" ht="47.25" x14ac:dyDescent="0.25">
      <c r="A27" s="5" t="s">
        <v>48</v>
      </c>
      <c r="B27" s="30" t="s">
        <v>416</v>
      </c>
      <c r="C27" s="28" t="s">
        <v>417</v>
      </c>
      <c r="D27" s="3">
        <v>11.166666666666668</v>
      </c>
      <c r="E27" s="3">
        <v>0</v>
      </c>
      <c r="F27" s="3" t="s">
        <v>31</v>
      </c>
      <c r="G27" s="3">
        <f t="shared" si="5"/>
        <v>11.166666666666668</v>
      </c>
      <c r="H27" s="11" t="s">
        <v>31</v>
      </c>
      <c r="I27" s="3">
        <f t="shared" ref="I27" si="8">K27+M27+O27+Q27</f>
        <v>0</v>
      </c>
      <c r="J27" s="11" t="s">
        <v>31</v>
      </c>
      <c r="K27" s="3">
        <v>0</v>
      </c>
      <c r="L27" s="11" t="s">
        <v>31</v>
      </c>
      <c r="M27" s="3">
        <v>0</v>
      </c>
      <c r="N27" s="11" t="s">
        <v>31</v>
      </c>
      <c r="O27" s="3">
        <v>0</v>
      </c>
      <c r="P27" s="11" t="s">
        <v>31</v>
      </c>
      <c r="Q27" s="3">
        <v>0</v>
      </c>
      <c r="R27" s="11" t="s">
        <v>31</v>
      </c>
      <c r="S27" s="11" t="s">
        <v>31</v>
      </c>
      <c r="T27" s="11" t="s">
        <v>31</v>
      </c>
      <c r="U27" s="11" t="s">
        <v>31</v>
      </c>
      <c r="V27" s="30" t="s">
        <v>455</v>
      </c>
    </row>
    <row r="28" spans="1:22" ht="63" x14ac:dyDescent="0.25">
      <c r="A28" s="5" t="s">
        <v>49</v>
      </c>
      <c r="B28" s="28" t="s">
        <v>411</v>
      </c>
      <c r="C28" s="31" t="s">
        <v>410</v>
      </c>
      <c r="D28" s="3">
        <f>2.39965833333333+0.11</f>
        <v>2.5096583333333298</v>
      </c>
      <c r="E28" s="3">
        <v>0.112</v>
      </c>
      <c r="F28" s="3" t="s">
        <v>31</v>
      </c>
      <c r="G28" s="3">
        <f t="shared" ref="G28" si="9">D28-E28</f>
        <v>2.3976583333333297</v>
      </c>
      <c r="H28" s="11" t="s">
        <v>31</v>
      </c>
      <c r="I28" s="3">
        <f t="shared" ref="I28" si="10">K28+M28+O28+Q28</f>
        <v>0.01</v>
      </c>
      <c r="J28" s="11" t="s">
        <v>31</v>
      </c>
      <c r="K28" s="3">
        <v>0</v>
      </c>
      <c r="L28" s="11" t="s">
        <v>31</v>
      </c>
      <c r="M28" s="3">
        <v>0.01</v>
      </c>
      <c r="N28" s="11" t="s">
        <v>31</v>
      </c>
      <c r="O28" s="3">
        <v>0</v>
      </c>
      <c r="P28" s="11" t="s">
        <v>31</v>
      </c>
      <c r="Q28" s="3">
        <v>0</v>
      </c>
      <c r="R28" s="11" t="s">
        <v>31</v>
      </c>
      <c r="S28" s="11" t="s">
        <v>31</v>
      </c>
      <c r="T28" s="11" t="s">
        <v>31</v>
      </c>
      <c r="U28" s="11" t="s">
        <v>31</v>
      </c>
      <c r="V28" s="28" t="s">
        <v>412</v>
      </c>
    </row>
    <row r="29" spans="1:22" ht="126" x14ac:dyDescent="0.25">
      <c r="A29" s="5" t="s">
        <v>52</v>
      </c>
      <c r="B29" s="28" t="s">
        <v>45</v>
      </c>
      <c r="C29" s="32" t="s">
        <v>46</v>
      </c>
      <c r="D29" s="3">
        <v>23.28</v>
      </c>
      <c r="E29" s="3">
        <f>1.46+21.82</f>
        <v>23.28</v>
      </c>
      <c r="F29" s="3" t="s">
        <v>31</v>
      </c>
      <c r="G29" s="3">
        <f t="shared" si="5"/>
        <v>0</v>
      </c>
      <c r="H29" s="11" t="s">
        <v>31</v>
      </c>
      <c r="I29" s="3">
        <f t="shared" si="7"/>
        <v>0</v>
      </c>
      <c r="J29" s="11" t="s">
        <v>31</v>
      </c>
      <c r="K29" s="3">
        <v>0</v>
      </c>
      <c r="L29" s="11" t="s">
        <v>31</v>
      </c>
      <c r="M29" s="3">
        <v>0</v>
      </c>
      <c r="N29" s="11" t="s">
        <v>31</v>
      </c>
      <c r="O29" s="3">
        <v>0</v>
      </c>
      <c r="P29" s="11" t="s">
        <v>31</v>
      </c>
      <c r="Q29" s="3">
        <v>0</v>
      </c>
      <c r="R29" s="11" t="s">
        <v>31</v>
      </c>
      <c r="S29" s="11" t="s">
        <v>31</v>
      </c>
      <c r="T29" s="11" t="s">
        <v>31</v>
      </c>
      <c r="U29" s="11" t="s">
        <v>31</v>
      </c>
      <c r="V29" s="10" t="s">
        <v>294</v>
      </c>
    </row>
    <row r="30" spans="1:22" ht="78.75" x14ac:dyDescent="0.25">
      <c r="A30" s="5" t="s">
        <v>457</v>
      </c>
      <c r="B30" s="26" t="s">
        <v>50</v>
      </c>
      <c r="C30" s="31" t="s">
        <v>51</v>
      </c>
      <c r="D30" s="3">
        <v>4.24</v>
      </c>
      <c r="E30" s="3">
        <v>4.24</v>
      </c>
      <c r="F30" s="3" t="s">
        <v>31</v>
      </c>
      <c r="G30" s="3">
        <f t="shared" si="5"/>
        <v>0</v>
      </c>
      <c r="H30" s="11" t="s">
        <v>31</v>
      </c>
      <c r="I30" s="3">
        <f t="shared" si="7"/>
        <v>0</v>
      </c>
      <c r="J30" s="11" t="s">
        <v>31</v>
      </c>
      <c r="K30" s="3">
        <v>0</v>
      </c>
      <c r="L30" s="11" t="s">
        <v>31</v>
      </c>
      <c r="M30" s="3">
        <v>0</v>
      </c>
      <c r="N30" s="11" t="s">
        <v>31</v>
      </c>
      <c r="O30" s="3">
        <v>0</v>
      </c>
      <c r="P30" s="11" t="s">
        <v>31</v>
      </c>
      <c r="Q30" s="3">
        <v>0</v>
      </c>
      <c r="R30" s="11" t="s">
        <v>31</v>
      </c>
      <c r="S30" s="11" t="s">
        <v>31</v>
      </c>
      <c r="T30" s="11" t="s">
        <v>31</v>
      </c>
      <c r="U30" s="11" t="s">
        <v>31</v>
      </c>
      <c r="V30" s="28" t="s">
        <v>295</v>
      </c>
    </row>
    <row r="31" spans="1:22" ht="47.25" x14ac:dyDescent="0.25">
      <c r="A31" s="5" t="s">
        <v>458</v>
      </c>
      <c r="B31" s="26" t="s">
        <v>292</v>
      </c>
      <c r="C31" s="31" t="s">
        <v>293</v>
      </c>
      <c r="D31" s="3">
        <v>16.899999999999999</v>
      </c>
      <c r="E31" s="3">
        <v>0</v>
      </c>
      <c r="F31" s="3" t="s">
        <v>31</v>
      </c>
      <c r="G31" s="3">
        <f t="shared" si="5"/>
        <v>16.899999999999999</v>
      </c>
      <c r="H31" s="11" t="s">
        <v>31</v>
      </c>
      <c r="I31" s="3">
        <f t="shared" si="7"/>
        <v>0</v>
      </c>
      <c r="J31" s="11" t="s">
        <v>31</v>
      </c>
      <c r="K31" s="3">
        <v>0</v>
      </c>
      <c r="L31" s="11" t="s">
        <v>31</v>
      </c>
      <c r="M31" s="3">
        <v>0</v>
      </c>
      <c r="N31" s="11" t="s">
        <v>31</v>
      </c>
      <c r="O31" s="3">
        <v>0</v>
      </c>
      <c r="P31" s="11" t="s">
        <v>31</v>
      </c>
      <c r="Q31" s="3">
        <v>0</v>
      </c>
      <c r="R31" s="11" t="s">
        <v>31</v>
      </c>
      <c r="S31" s="11" t="s">
        <v>31</v>
      </c>
      <c r="T31" s="11" t="s">
        <v>31</v>
      </c>
      <c r="U31" s="11" t="s">
        <v>31</v>
      </c>
      <c r="V31" s="28" t="s">
        <v>296</v>
      </c>
    </row>
    <row r="32" spans="1:22" ht="31.5" x14ac:dyDescent="0.25">
      <c r="A32" s="5" t="s">
        <v>53</v>
      </c>
      <c r="B32" s="55" t="s">
        <v>54</v>
      </c>
      <c r="C32" s="56" t="s">
        <v>33</v>
      </c>
      <c r="D32" s="3">
        <f>D33+D50+D92</f>
        <v>241.39662649000002</v>
      </c>
      <c r="E32" s="3">
        <f>E33+E50+E92</f>
        <v>44.898465640000012</v>
      </c>
      <c r="F32" s="3" t="s">
        <v>31</v>
      </c>
      <c r="G32" s="3">
        <f t="shared" ref="G32:Q32" si="11">G33+G50+G92</f>
        <v>193.97316085</v>
      </c>
      <c r="H32" s="3">
        <f t="shared" si="11"/>
        <v>88.807899999999989</v>
      </c>
      <c r="I32" s="3">
        <f t="shared" si="11"/>
        <v>58.013993656000011</v>
      </c>
      <c r="J32" s="3">
        <f t="shared" si="11"/>
        <v>4.7119999999999997</v>
      </c>
      <c r="K32" s="3">
        <f t="shared" si="11"/>
        <v>14.496145309999999</v>
      </c>
      <c r="L32" s="3">
        <f t="shared" si="11"/>
        <v>8.2720000000000002</v>
      </c>
      <c r="M32" s="3">
        <f t="shared" si="11"/>
        <v>8.9127366199999987</v>
      </c>
      <c r="N32" s="3">
        <f t="shared" si="11"/>
        <v>10.311999999999999</v>
      </c>
      <c r="O32" s="3">
        <f t="shared" si="11"/>
        <v>34.605111726000011</v>
      </c>
      <c r="P32" s="3">
        <f t="shared" si="11"/>
        <v>65.511899999999997</v>
      </c>
      <c r="Q32" s="3">
        <f t="shared" si="11"/>
        <v>0</v>
      </c>
      <c r="R32" s="3">
        <f t="shared" ref="R32:R33" si="12">SUM(R33:R33)</f>
        <v>0</v>
      </c>
      <c r="S32" s="3">
        <v>8.6604333333333336</v>
      </c>
      <c r="T32" s="3">
        <v>-30.793906343999979</v>
      </c>
      <c r="U32" s="3">
        <v>-34.674737657348032</v>
      </c>
      <c r="V32" s="10" t="s">
        <v>31</v>
      </c>
    </row>
    <row r="33" spans="1:22" ht="63" x14ac:dyDescent="0.25">
      <c r="A33" s="57" t="s">
        <v>55</v>
      </c>
      <c r="B33" s="58" t="s">
        <v>56</v>
      </c>
      <c r="C33" s="59" t="s">
        <v>33</v>
      </c>
      <c r="D33" s="3">
        <f>D34</f>
        <v>33.296846666666667</v>
      </c>
      <c r="E33" s="3">
        <f>E34</f>
        <v>0.34</v>
      </c>
      <c r="F33" s="3" t="s">
        <v>31</v>
      </c>
      <c r="G33" s="3">
        <f>G34</f>
        <v>30.431846666666669</v>
      </c>
      <c r="H33" s="3">
        <f t="shared" ref="H33:Q33" si="13">H34+H48</f>
        <v>14.83</v>
      </c>
      <c r="I33" s="3">
        <f t="shared" si="13"/>
        <v>8.6753762759999997</v>
      </c>
      <c r="J33" s="3">
        <f t="shared" si="13"/>
        <v>0</v>
      </c>
      <c r="K33" s="3">
        <f t="shared" si="13"/>
        <v>0.81</v>
      </c>
      <c r="L33" s="3">
        <f t="shared" si="13"/>
        <v>0</v>
      </c>
      <c r="M33" s="3">
        <f t="shared" si="13"/>
        <v>2.5545512400000003</v>
      </c>
      <c r="N33" s="3">
        <f t="shared" si="13"/>
        <v>0</v>
      </c>
      <c r="O33" s="3">
        <f t="shared" si="13"/>
        <v>5.3108250360000007</v>
      </c>
      <c r="P33" s="3">
        <f t="shared" si="13"/>
        <v>14.83</v>
      </c>
      <c r="Q33" s="3">
        <f t="shared" si="13"/>
        <v>0</v>
      </c>
      <c r="R33" s="3">
        <f t="shared" si="12"/>
        <v>0</v>
      </c>
      <c r="S33" s="3">
        <v>8.6604333333333336</v>
      </c>
      <c r="T33" s="3">
        <v>-6.1546237240000004</v>
      </c>
      <c r="U33" s="3">
        <v>-41.501171436277815</v>
      </c>
      <c r="V33" s="10" t="s">
        <v>31</v>
      </c>
    </row>
    <row r="34" spans="1:22" ht="31.5" x14ac:dyDescent="0.25">
      <c r="A34" s="57" t="s">
        <v>57</v>
      </c>
      <c r="B34" s="58" t="s">
        <v>58</v>
      </c>
      <c r="C34" s="59" t="s">
        <v>33</v>
      </c>
      <c r="D34" s="3">
        <f t="shared" ref="D34:Q34" si="14">SUM(D35:D46)</f>
        <v>33.296846666666667</v>
      </c>
      <c r="E34" s="3">
        <f t="shared" si="14"/>
        <v>0.34</v>
      </c>
      <c r="F34" s="3">
        <f t="shared" si="14"/>
        <v>0</v>
      </c>
      <c r="G34" s="3">
        <f t="shared" si="14"/>
        <v>30.431846666666669</v>
      </c>
      <c r="H34" s="3">
        <f t="shared" si="14"/>
        <v>14.14</v>
      </c>
      <c r="I34" s="3">
        <f t="shared" si="14"/>
        <v>8.6753762759999997</v>
      </c>
      <c r="J34" s="3">
        <f t="shared" si="14"/>
        <v>0</v>
      </c>
      <c r="K34" s="3">
        <f t="shared" si="14"/>
        <v>0.81</v>
      </c>
      <c r="L34" s="3">
        <f t="shared" si="14"/>
        <v>0</v>
      </c>
      <c r="M34" s="3">
        <f t="shared" si="14"/>
        <v>2.5545512400000003</v>
      </c>
      <c r="N34" s="3">
        <f t="shared" si="14"/>
        <v>0</v>
      </c>
      <c r="O34" s="3">
        <f t="shared" si="14"/>
        <v>5.3108250360000007</v>
      </c>
      <c r="P34" s="3">
        <f t="shared" si="14"/>
        <v>14.14</v>
      </c>
      <c r="Q34" s="3">
        <f t="shared" si="14"/>
        <v>0</v>
      </c>
      <c r="R34" s="3">
        <f>SUM(R35:R35)</f>
        <v>0</v>
      </c>
      <c r="S34" s="3">
        <v>8.6604333333333336</v>
      </c>
      <c r="T34" s="3">
        <v>-5.4646237240000008</v>
      </c>
      <c r="U34" s="3">
        <v>-38.646560990099019</v>
      </c>
      <c r="V34" s="10" t="s">
        <v>31</v>
      </c>
    </row>
    <row r="35" spans="1:22" ht="63" x14ac:dyDescent="0.25">
      <c r="A35" s="7" t="s">
        <v>59</v>
      </c>
      <c r="B35" s="28" t="s">
        <v>177</v>
      </c>
      <c r="C35" s="10" t="s">
        <v>178</v>
      </c>
      <c r="D35" s="9">
        <v>8.6604333333333336</v>
      </c>
      <c r="E35" s="3">
        <v>0</v>
      </c>
      <c r="F35" s="3" t="s">
        <v>31</v>
      </c>
      <c r="G35" s="8">
        <f>D35-E35</f>
        <v>8.6604333333333336</v>
      </c>
      <c r="H35" s="8">
        <f>J35+L35+N35+P35</f>
        <v>8.16</v>
      </c>
      <c r="I35" s="8">
        <f>K35+M35+O35+Q35</f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9">
        <v>8.16</v>
      </c>
      <c r="Q35" s="3">
        <v>0</v>
      </c>
      <c r="R35" s="3" t="s">
        <v>31</v>
      </c>
      <c r="S35" s="3">
        <v>8.6604333333333336</v>
      </c>
      <c r="T35" s="3">
        <v>-8.16</v>
      </c>
      <c r="U35" s="3">
        <v>-100</v>
      </c>
      <c r="V35" s="28" t="s">
        <v>218</v>
      </c>
    </row>
    <row r="36" spans="1:22" ht="78.75" x14ac:dyDescent="0.25">
      <c r="A36" s="7" t="s">
        <v>60</v>
      </c>
      <c r="B36" s="33" t="s">
        <v>216</v>
      </c>
      <c r="C36" s="30" t="s">
        <v>217</v>
      </c>
      <c r="D36" s="3">
        <v>6.1914133333333332</v>
      </c>
      <c r="E36" s="3">
        <v>0</v>
      </c>
      <c r="F36" s="3" t="s">
        <v>31</v>
      </c>
      <c r="G36" s="8">
        <f t="shared" ref="G36:G46" si="15">D36-E36</f>
        <v>6.1914133333333332</v>
      </c>
      <c r="H36" s="8">
        <f>J36+L36+N36+P36</f>
        <v>5.98</v>
      </c>
      <c r="I36" s="3">
        <f>K36+M36+O36+Q36</f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9">
        <v>5.98</v>
      </c>
      <c r="Q36" s="3">
        <v>0</v>
      </c>
      <c r="R36" s="11" t="s">
        <v>31</v>
      </c>
      <c r="S36" s="3">
        <v>6.1914133333333332</v>
      </c>
      <c r="T36" s="3">
        <v>-5.98</v>
      </c>
      <c r="U36" s="3">
        <v>-100</v>
      </c>
      <c r="V36" s="28" t="s">
        <v>219</v>
      </c>
    </row>
    <row r="37" spans="1:22" ht="110.25" x14ac:dyDescent="0.25">
      <c r="A37" s="7" t="s">
        <v>61</v>
      </c>
      <c r="B37" s="33" t="s">
        <v>428</v>
      </c>
      <c r="C37" s="31" t="s">
        <v>427</v>
      </c>
      <c r="D37" s="3">
        <v>2.5249999999999999</v>
      </c>
      <c r="E37" s="3">
        <v>0</v>
      </c>
      <c r="F37" s="3" t="s">
        <v>31</v>
      </c>
      <c r="G37" s="8">
        <v>0</v>
      </c>
      <c r="H37" s="11" t="s">
        <v>31</v>
      </c>
      <c r="I37" s="3">
        <v>1.4886742260000001</v>
      </c>
      <c r="J37" s="11"/>
      <c r="K37" s="3">
        <v>0</v>
      </c>
      <c r="L37" s="11"/>
      <c r="M37" s="3">
        <v>0</v>
      </c>
      <c r="N37" s="11"/>
      <c r="O37" s="3">
        <v>1.4886742260000001</v>
      </c>
      <c r="P37" s="11"/>
      <c r="Q37" s="3">
        <v>0</v>
      </c>
      <c r="R37" s="11" t="s">
        <v>31</v>
      </c>
      <c r="S37" s="11" t="s">
        <v>31</v>
      </c>
      <c r="T37" s="11" t="s">
        <v>31</v>
      </c>
      <c r="U37" s="11" t="s">
        <v>31</v>
      </c>
      <c r="V37" s="28" t="s">
        <v>429</v>
      </c>
    </row>
    <row r="38" spans="1:22" ht="47.25" x14ac:dyDescent="0.25">
      <c r="A38" s="7" t="s">
        <v>62</v>
      </c>
      <c r="B38" s="33" t="s">
        <v>418</v>
      </c>
      <c r="C38" s="10" t="s">
        <v>419</v>
      </c>
      <c r="D38" s="3" t="s">
        <v>31</v>
      </c>
      <c r="E38" s="3">
        <v>0</v>
      </c>
      <c r="F38" s="3" t="s">
        <v>31</v>
      </c>
      <c r="G38" s="3" t="s">
        <v>31</v>
      </c>
      <c r="H38" s="11" t="s">
        <v>31</v>
      </c>
      <c r="I38" s="3">
        <f t="shared" ref="I38:I40" si="16">K38+M38+O38+Q38</f>
        <v>2.8711508600000002</v>
      </c>
      <c r="J38" s="11" t="s">
        <v>31</v>
      </c>
      <c r="K38" s="3">
        <v>0</v>
      </c>
      <c r="L38" s="11" t="s">
        <v>31</v>
      </c>
      <c r="M38" s="3">
        <v>0</v>
      </c>
      <c r="N38" s="11" t="s">
        <v>31</v>
      </c>
      <c r="O38" s="3">
        <v>2.8711508600000002</v>
      </c>
      <c r="P38" s="11" t="s">
        <v>31</v>
      </c>
      <c r="Q38" s="3">
        <v>0</v>
      </c>
      <c r="R38" s="11" t="s">
        <v>31</v>
      </c>
      <c r="S38" s="11" t="s">
        <v>31</v>
      </c>
      <c r="T38" s="11" t="s">
        <v>31</v>
      </c>
      <c r="U38" s="11" t="s">
        <v>31</v>
      </c>
      <c r="V38" s="30" t="s">
        <v>424</v>
      </c>
    </row>
    <row r="39" spans="1:22" ht="78.75" x14ac:dyDescent="0.25">
      <c r="A39" s="7" t="s">
        <v>63</v>
      </c>
      <c r="B39" s="33" t="s">
        <v>420</v>
      </c>
      <c r="C39" s="10" t="s">
        <v>421</v>
      </c>
      <c r="D39" s="3" t="s">
        <v>31</v>
      </c>
      <c r="E39" s="3">
        <v>0</v>
      </c>
      <c r="F39" s="3" t="s">
        <v>31</v>
      </c>
      <c r="G39" s="3" t="s">
        <v>31</v>
      </c>
      <c r="H39" s="11" t="s">
        <v>31</v>
      </c>
      <c r="I39" s="3">
        <f t="shared" si="16"/>
        <v>5.457472E-2</v>
      </c>
      <c r="J39" s="11" t="s">
        <v>31</v>
      </c>
      <c r="K39" s="3">
        <v>0</v>
      </c>
      <c r="L39" s="11" t="s">
        <v>31</v>
      </c>
      <c r="M39" s="3">
        <v>0</v>
      </c>
      <c r="N39" s="11" t="s">
        <v>31</v>
      </c>
      <c r="O39" s="3">
        <v>5.457472E-2</v>
      </c>
      <c r="P39" s="11" t="s">
        <v>31</v>
      </c>
      <c r="Q39" s="3">
        <v>0</v>
      </c>
      <c r="R39" s="11" t="s">
        <v>31</v>
      </c>
      <c r="S39" s="11" t="s">
        <v>31</v>
      </c>
      <c r="T39" s="11" t="s">
        <v>31</v>
      </c>
      <c r="U39" s="11" t="s">
        <v>31</v>
      </c>
      <c r="V39" s="28" t="s">
        <v>425</v>
      </c>
    </row>
    <row r="40" spans="1:22" ht="78.75" x14ac:dyDescent="0.25">
      <c r="A40" s="7" t="s">
        <v>361</v>
      </c>
      <c r="B40" s="33" t="s">
        <v>422</v>
      </c>
      <c r="C40" s="10" t="s">
        <v>423</v>
      </c>
      <c r="D40" s="3" t="s">
        <v>31</v>
      </c>
      <c r="E40" s="3">
        <v>0</v>
      </c>
      <c r="F40" s="3" t="s">
        <v>31</v>
      </c>
      <c r="G40" s="3" t="s">
        <v>31</v>
      </c>
      <c r="H40" s="11" t="s">
        <v>31</v>
      </c>
      <c r="I40" s="3">
        <f t="shared" si="16"/>
        <v>0.71114482999999995</v>
      </c>
      <c r="J40" s="11" t="s">
        <v>31</v>
      </c>
      <c r="K40" s="3">
        <v>0</v>
      </c>
      <c r="L40" s="11" t="s">
        <v>31</v>
      </c>
      <c r="M40" s="3">
        <v>0</v>
      </c>
      <c r="N40" s="11" t="s">
        <v>31</v>
      </c>
      <c r="O40" s="3">
        <v>0.71114482999999995</v>
      </c>
      <c r="P40" s="11" t="s">
        <v>31</v>
      </c>
      <c r="Q40" s="3">
        <v>0</v>
      </c>
      <c r="R40" s="11" t="s">
        <v>31</v>
      </c>
      <c r="S40" s="11" t="s">
        <v>31</v>
      </c>
      <c r="T40" s="11" t="s">
        <v>31</v>
      </c>
      <c r="U40" s="11" t="s">
        <v>31</v>
      </c>
      <c r="V40" s="28" t="s">
        <v>426</v>
      </c>
    </row>
    <row r="41" spans="1:22" ht="110.25" x14ac:dyDescent="0.25">
      <c r="A41" s="7" t="s">
        <v>459</v>
      </c>
      <c r="B41" s="28" t="s">
        <v>362</v>
      </c>
      <c r="C41" s="32" t="s">
        <v>363</v>
      </c>
      <c r="D41" s="3">
        <v>5.78</v>
      </c>
      <c r="E41" s="3">
        <v>0.34</v>
      </c>
      <c r="F41" s="3" t="s">
        <v>31</v>
      </c>
      <c r="G41" s="8">
        <f t="shared" si="15"/>
        <v>5.44</v>
      </c>
      <c r="H41" s="11" t="s">
        <v>31</v>
      </c>
      <c r="I41" s="3">
        <f t="shared" ref="I41:I43" si="17">K41+M41+O41+Q41</f>
        <v>0.79800000000000004</v>
      </c>
      <c r="J41" s="11" t="s">
        <v>31</v>
      </c>
      <c r="K41" s="3">
        <v>0</v>
      </c>
      <c r="L41" s="11" t="s">
        <v>31</v>
      </c>
      <c r="M41" s="3">
        <v>0.79800000000000004</v>
      </c>
      <c r="N41" s="11" t="s">
        <v>31</v>
      </c>
      <c r="O41" s="3">
        <v>0</v>
      </c>
      <c r="P41" s="11" t="s">
        <v>31</v>
      </c>
      <c r="Q41" s="3">
        <v>0</v>
      </c>
      <c r="R41" s="11" t="s">
        <v>31</v>
      </c>
      <c r="S41" s="11" t="s">
        <v>31</v>
      </c>
      <c r="T41" s="11" t="s">
        <v>31</v>
      </c>
      <c r="U41" s="11" t="s">
        <v>31</v>
      </c>
      <c r="V41" s="28" t="s">
        <v>368</v>
      </c>
    </row>
    <row r="42" spans="1:22" ht="63" x14ac:dyDescent="0.25">
      <c r="A42" s="7" t="s">
        <v>460</v>
      </c>
      <c r="B42" s="33" t="s">
        <v>364</v>
      </c>
      <c r="C42" s="31" t="s">
        <v>365</v>
      </c>
      <c r="D42" s="3">
        <v>2.09</v>
      </c>
      <c r="E42" s="3">
        <v>0</v>
      </c>
      <c r="F42" s="3" t="s">
        <v>31</v>
      </c>
      <c r="G42" s="8">
        <f t="shared" si="15"/>
        <v>2.09</v>
      </c>
      <c r="H42" s="11" t="s">
        <v>31</v>
      </c>
      <c r="I42" s="3">
        <f t="shared" si="17"/>
        <v>0.24523800000000001</v>
      </c>
      <c r="J42" s="11" t="s">
        <v>31</v>
      </c>
      <c r="K42" s="3">
        <v>0</v>
      </c>
      <c r="L42" s="11" t="s">
        <v>31</v>
      </c>
      <c r="M42" s="3">
        <v>0.24523800000000001</v>
      </c>
      <c r="N42" s="11" t="s">
        <v>31</v>
      </c>
      <c r="O42" s="3">
        <v>0</v>
      </c>
      <c r="P42" s="11" t="s">
        <v>31</v>
      </c>
      <c r="Q42" s="3">
        <v>0</v>
      </c>
      <c r="R42" s="11" t="s">
        <v>31</v>
      </c>
      <c r="S42" s="11" t="s">
        <v>31</v>
      </c>
      <c r="T42" s="11" t="s">
        <v>31</v>
      </c>
      <c r="U42" s="11" t="s">
        <v>31</v>
      </c>
      <c r="V42" s="33" t="s">
        <v>369</v>
      </c>
    </row>
    <row r="43" spans="1:22" ht="63" x14ac:dyDescent="0.25">
      <c r="A43" s="7" t="s">
        <v>461</v>
      </c>
      <c r="B43" s="33" t="s">
        <v>366</v>
      </c>
      <c r="C43" s="31" t="s">
        <v>367</v>
      </c>
      <c r="D43" s="3">
        <v>2.5299999999999998</v>
      </c>
      <c r="E43" s="3">
        <v>0</v>
      </c>
      <c r="F43" s="3" t="s">
        <v>31</v>
      </c>
      <c r="G43" s="8">
        <f t="shared" si="15"/>
        <v>2.5299999999999998</v>
      </c>
      <c r="H43" s="11" t="s">
        <v>31</v>
      </c>
      <c r="I43" s="3">
        <f t="shared" si="17"/>
        <v>1.08956264</v>
      </c>
      <c r="J43" s="11" t="s">
        <v>31</v>
      </c>
      <c r="K43" s="3">
        <v>0</v>
      </c>
      <c r="L43" s="11" t="s">
        <v>31</v>
      </c>
      <c r="M43" s="3">
        <v>0.90428224000000001</v>
      </c>
      <c r="N43" s="11" t="s">
        <v>31</v>
      </c>
      <c r="O43" s="3">
        <v>0.18528040000000001</v>
      </c>
      <c r="P43" s="11" t="s">
        <v>31</v>
      </c>
      <c r="Q43" s="3">
        <v>0</v>
      </c>
      <c r="R43" s="11" t="s">
        <v>31</v>
      </c>
      <c r="S43" s="11" t="s">
        <v>31</v>
      </c>
      <c r="T43" s="11" t="s">
        <v>31</v>
      </c>
      <c r="U43" s="11" t="s">
        <v>31</v>
      </c>
      <c r="V43" s="28" t="s">
        <v>370</v>
      </c>
    </row>
    <row r="44" spans="1:22" ht="63" x14ac:dyDescent="0.25">
      <c r="A44" s="7" t="s">
        <v>462</v>
      </c>
      <c r="B44" s="28" t="s">
        <v>297</v>
      </c>
      <c r="C44" s="28" t="s">
        <v>298</v>
      </c>
      <c r="D44" s="3">
        <v>1.84</v>
      </c>
      <c r="E44" s="3">
        <v>0</v>
      </c>
      <c r="F44" s="3" t="s">
        <v>31</v>
      </c>
      <c r="G44" s="8">
        <f t="shared" si="15"/>
        <v>1.84</v>
      </c>
      <c r="H44" s="11" t="s">
        <v>31</v>
      </c>
      <c r="I44" s="3">
        <f t="shared" ref="I44:I49" si="18">K44+M44+O44+Q44</f>
        <v>0.68703099999999995</v>
      </c>
      <c r="J44" s="11" t="s">
        <v>31</v>
      </c>
      <c r="K44" s="3">
        <v>0.08</v>
      </c>
      <c r="L44" s="11" t="s">
        <v>31</v>
      </c>
      <c r="M44" s="3">
        <v>0.60703099999999999</v>
      </c>
      <c r="N44" s="11" t="s">
        <v>31</v>
      </c>
      <c r="O44" s="3">
        <v>0</v>
      </c>
      <c r="P44" s="11" t="s">
        <v>31</v>
      </c>
      <c r="Q44" s="3">
        <v>0</v>
      </c>
      <c r="R44" s="11" t="s">
        <v>31</v>
      </c>
      <c r="S44" s="11" t="s">
        <v>31</v>
      </c>
      <c r="T44" s="11" t="s">
        <v>31</v>
      </c>
      <c r="U44" s="11" t="s">
        <v>31</v>
      </c>
      <c r="V44" s="27" t="s">
        <v>303</v>
      </c>
    </row>
    <row r="45" spans="1:22" ht="63" x14ac:dyDescent="0.25">
      <c r="A45" s="7" t="s">
        <v>463</v>
      </c>
      <c r="B45" s="33" t="s">
        <v>299</v>
      </c>
      <c r="C45" s="31" t="s">
        <v>300</v>
      </c>
      <c r="D45" s="3">
        <v>1.84</v>
      </c>
      <c r="E45" s="3">
        <v>0</v>
      </c>
      <c r="F45" s="3" t="s">
        <v>31</v>
      </c>
      <c r="G45" s="8">
        <f t="shared" si="15"/>
        <v>1.84</v>
      </c>
      <c r="H45" s="11" t="s">
        <v>31</v>
      </c>
      <c r="I45" s="3">
        <f t="shared" si="18"/>
        <v>7.0000000000000007E-2</v>
      </c>
      <c r="J45" s="11" t="s">
        <v>31</v>
      </c>
      <c r="K45" s="3">
        <v>7.0000000000000007E-2</v>
      </c>
      <c r="L45" s="11" t="s">
        <v>31</v>
      </c>
      <c r="M45" s="3">
        <v>0</v>
      </c>
      <c r="N45" s="11" t="s">
        <v>31</v>
      </c>
      <c r="O45" s="3">
        <v>0</v>
      </c>
      <c r="P45" s="11" t="s">
        <v>31</v>
      </c>
      <c r="Q45" s="3">
        <v>0</v>
      </c>
      <c r="R45" s="11" t="s">
        <v>31</v>
      </c>
      <c r="S45" s="11" t="s">
        <v>31</v>
      </c>
      <c r="T45" s="11" t="s">
        <v>31</v>
      </c>
      <c r="U45" s="11" t="s">
        <v>31</v>
      </c>
      <c r="V45" s="33" t="s">
        <v>304</v>
      </c>
    </row>
    <row r="46" spans="1:22" ht="63" x14ac:dyDescent="0.25">
      <c r="A46" s="7" t="s">
        <v>464</v>
      </c>
      <c r="B46" s="33" t="s">
        <v>301</v>
      </c>
      <c r="C46" s="7" t="s">
        <v>302</v>
      </c>
      <c r="D46" s="3">
        <v>1.84</v>
      </c>
      <c r="E46" s="3">
        <v>0</v>
      </c>
      <c r="F46" s="3" t="s">
        <v>31</v>
      </c>
      <c r="G46" s="8">
        <f t="shared" si="15"/>
        <v>1.84</v>
      </c>
      <c r="H46" s="11" t="s">
        <v>31</v>
      </c>
      <c r="I46" s="3">
        <f t="shared" si="18"/>
        <v>0.66</v>
      </c>
      <c r="J46" s="11" t="s">
        <v>31</v>
      </c>
      <c r="K46" s="3">
        <v>0.66</v>
      </c>
      <c r="L46" s="11" t="s">
        <v>31</v>
      </c>
      <c r="M46" s="3">
        <v>0</v>
      </c>
      <c r="N46" s="11" t="s">
        <v>31</v>
      </c>
      <c r="O46" s="3">
        <v>0</v>
      </c>
      <c r="P46" s="11" t="s">
        <v>31</v>
      </c>
      <c r="Q46" s="3">
        <v>0</v>
      </c>
      <c r="R46" s="11" t="s">
        <v>31</v>
      </c>
      <c r="S46" s="11" t="s">
        <v>31</v>
      </c>
      <c r="T46" s="11" t="s">
        <v>31</v>
      </c>
      <c r="U46" s="11" t="s">
        <v>31</v>
      </c>
      <c r="V46" s="28" t="s">
        <v>305</v>
      </c>
    </row>
    <row r="47" spans="1:22" ht="97.5" customHeight="1" x14ac:dyDescent="0.25">
      <c r="A47" s="7" t="s">
        <v>465</v>
      </c>
      <c r="B47" s="33" t="s">
        <v>358</v>
      </c>
      <c r="C47" s="27" t="s">
        <v>359</v>
      </c>
      <c r="D47" s="3">
        <v>2.2080000000000002</v>
      </c>
      <c r="E47" s="3">
        <v>0</v>
      </c>
      <c r="F47" s="3" t="s">
        <v>31</v>
      </c>
      <c r="G47" s="8">
        <f t="shared" ref="G47" si="19">D47-E47</f>
        <v>2.2080000000000002</v>
      </c>
      <c r="H47" s="11" t="s">
        <v>31</v>
      </c>
      <c r="I47" s="3">
        <f t="shared" si="18"/>
        <v>0</v>
      </c>
      <c r="J47" s="11" t="s">
        <v>31</v>
      </c>
      <c r="K47" s="3">
        <v>0</v>
      </c>
      <c r="L47" s="11" t="s">
        <v>31</v>
      </c>
      <c r="M47" s="3">
        <v>0</v>
      </c>
      <c r="N47" s="11" t="s">
        <v>31</v>
      </c>
      <c r="O47" s="3">
        <v>0</v>
      </c>
      <c r="P47" s="11" t="s">
        <v>31</v>
      </c>
      <c r="Q47" s="3">
        <v>0</v>
      </c>
      <c r="R47" s="11" t="s">
        <v>31</v>
      </c>
      <c r="S47" s="11" t="s">
        <v>31</v>
      </c>
      <c r="T47" s="11" t="s">
        <v>31</v>
      </c>
      <c r="U47" s="11" t="s">
        <v>31</v>
      </c>
      <c r="V47" s="28" t="s">
        <v>360</v>
      </c>
    </row>
    <row r="48" spans="1:22" ht="47.25" x14ac:dyDescent="0.25">
      <c r="A48" s="10" t="s">
        <v>220</v>
      </c>
      <c r="B48" s="34" t="s">
        <v>221</v>
      </c>
      <c r="C48" s="10" t="s">
        <v>33</v>
      </c>
      <c r="D48" s="3">
        <f>SUM(D49)</f>
        <v>0.69</v>
      </c>
      <c r="E48" s="3">
        <f t="shared" ref="E48:Q48" si="20">SUM(E49)</f>
        <v>0</v>
      </c>
      <c r="F48" s="3">
        <f t="shared" si="20"/>
        <v>0</v>
      </c>
      <c r="G48" s="3">
        <f t="shared" ref="G48" si="21">SUM(G49)</f>
        <v>0.69</v>
      </c>
      <c r="H48" s="3">
        <f t="shared" ref="H48" si="22">SUM(H49)</f>
        <v>0.69</v>
      </c>
      <c r="I48" s="3">
        <f t="shared" ref="I48" si="23">SUM(I49)</f>
        <v>0</v>
      </c>
      <c r="J48" s="3">
        <f t="shared" si="20"/>
        <v>0</v>
      </c>
      <c r="K48" s="3">
        <f t="shared" si="20"/>
        <v>0</v>
      </c>
      <c r="L48" s="3">
        <f t="shared" si="20"/>
        <v>0</v>
      </c>
      <c r="M48" s="3">
        <f t="shared" si="20"/>
        <v>0</v>
      </c>
      <c r="N48" s="3">
        <f t="shared" si="20"/>
        <v>0</v>
      </c>
      <c r="O48" s="3">
        <f t="shared" si="20"/>
        <v>0</v>
      </c>
      <c r="P48" s="3">
        <f t="shared" si="20"/>
        <v>0.69</v>
      </c>
      <c r="Q48" s="3">
        <f t="shared" si="20"/>
        <v>0</v>
      </c>
      <c r="R48" s="11" t="s">
        <v>31</v>
      </c>
      <c r="S48" s="3">
        <v>0.69</v>
      </c>
      <c r="T48" s="3">
        <v>-0.69</v>
      </c>
      <c r="U48" s="3">
        <v>-100</v>
      </c>
      <c r="V48" s="28"/>
    </row>
    <row r="49" spans="1:22" ht="31.5" x14ac:dyDescent="0.25">
      <c r="A49" s="12" t="s">
        <v>222</v>
      </c>
      <c r="B49" s="29" t="s">
        <v>223</v>
      </c>
      <c r="C49" s="30" t="s">
        <v>224</v>
      </c>
      <c r="D49" s="3">
        <v>0.69</v>
      </c>
      <c r="E49" s="3">
        <v>0</v>
      </c>
      <c r="F49" s="3" t="s">
        <v>31</v>
      </c>
      <c r="G49" s="8">
        <f>D49-E49</f>
        <v>0.69</v>
      </c>
      <c r="H49" s="8">
        <f t="shared" ref="H49" si="24">J49+L49+N49+P49</f>
        <v>0.69</v>
      </c>
      <c r="I49" s="3">
        <f t="shared" si="18"/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8">
        <v>0.69</v>
      </c>
      <c r="Q49" s="3">
        <v>0</v>
      </c>
      <c r="R49" s="11"/>
      <c r="S49" s="3">
        <v>0.69</v>
      </c>
      <c r="T49" s="11"/>
      <c r="U49" s="11"/>
      <c r="V49" s="7" t="s">
        <v>306</v>
      </c>
    </row>
    <row r="50" spans="1:22" ht="47.25" x14ac:dyDescent="0.25">
      <c r="A50" s="5" t="s">
        <v>64</v>
      </c>
      <c r="B50" s="55" t="s">
        <v>65</v>
      </c>
      <c r="C50" s="5" t="s">
        <v>33</v>
      </c>
      <c r="D50" s="3">
        <f>D51</f>
        <v>199.63928982333334</v>
      </c>
      <c r="E50" s="3">
        <f>E51</f>
        <v>44.558465640000009</v>
      </c>
      <c r="F50" s="3" t="s">
        <v>31</v>
      </c>
      <c r="G50" s="3">
        <f>G51</f>
        <v>155.08082418333333</v>
      </c>
      <c r="H50" s="3">
        <f>H51</f>
        <v>65.509899999999988</v>
      </c>
      <c r="I50" s="3">
        <f t="shared" ref="I50:Q50" si="25">I51</f>
        <v>42.372277380000007</v>
      </c>
      <c r="J50" s="3">
        <f t="shared" si="25"/>
        <v>2.73</v>
      </c>
      <c r="K50" s="3">
        <f t="shared" si="25"/>
        <v>6.7561453099999991</v>
      </c>
      <c r="L50" s="3">
        <f t="shared" si="25"/>
        <v>6.29</v>
      </c>
      <c r="M50" s="3">
        <f t="shared" si="25"/>
        <v>6.3581853799999983</v>
      </c>
      <c r="N50" s="3">
        <f t="shared" si="25"/>
        <v>8.33</v>
      </c>
      <c r="O50" s="3">
        <f t="shared" si="25"/>
        <v>29.257946690000004</v>
      </c>
      <c r="P50" s="3">
        <f t="shared" si="25"/>
        <v>48.1599</v>
      </c>
      <c r="Q50" s="3">
        <f t="shared" si="25"/>
        <v>0</v>
      </c>
      <c r="R50" s="3" t="s">
        <v>31</v>
      </c>
      <c r="S50" s="3">
        <v>112.70854680333332</v>
      </c>
      <c r="T50" s="3">
        <v>-23.137622619999981</v>
      </c>
      <c r="U50" s="3">
        <v>-35.319276353650345</v>
      </c>
      <c r="V50" s="10" t="s">
        <v>31</v>
      </c>
    </row>
    <row r="51" spans="1:22" ht="31.5" x14ac:dyDescent="0.25">
      <c r="A51" s="57" t="s">
        <v>66</v>
      </c>
      <c r="B51" s="58" t="s">
        <v>67</v>
      </c>
      <c r="C51" s="57" t="s">
        <v>33</v>
      </c>
      <c r="D51" s="3">
        <f t="shared" ref="D51:R51" si="26">SUM(D52:D91)</f>
        <v>199.63928982333334</v>
      </c>
      <c r="E51" s="3">
        <f t="shared" si="26"/>
        <v>44.558465640000009</v>
      </c>
      <c r="F51" s="3">
        <f t="shared" si="26"/>
        <v>0</v>
      </c>
      <c r="G51" s="3">
        <f t="shared" si="26"/>
        <v>155.08082418333333</v>
      </c>
      <c r="H51" s="3">
        <f t="shared" si="26"/>
        <v>65.509899999999988</v>
      </c>
      <c r="I51" s="3">
        <f t="shared" si="26"/>
        <v>42.372277380000007</v>
      </c>
      <c r="J51" s="3">
        <f t="shared" si="26"/>
        <v>2.73</v>
      </c>
      <c r="K51" s="3">
        <f t="shared" si="26"/>
        <v>6.7561453099999991</v>
      </c>
      <c r="L51" s="3">
        <f t="shared" si="26"/>
        <v>6.29</v>
      </c>
      <c r="M51" s="3">
        <f t="shared" si="26"/>
        <v>6.3581853799999983</v>
      </c>
      <c r="N51" s="3">
        <f t="shared" si="26"/>
        <v>8.33</v>
      </c>
      <c r="O51" s="3">
        <f t="shared" si="26"/>
        <v>29.257946690000004</v>
      </c>
      <c r="P51" s="3">
        <f t="shared" si="26"/>
        <v>48.1599</v>
      </c>
      <c r="Q51" s="3">
        <f t="shared" si="26"/>
        <v>0</v>
      </c>
      <c r="R51" s="3">
        <f t="shared" si="26"/>
        <v>0</v>
      </c>
      <c r="S51" s="3">
        <v>112.70854680333332</v>
      </c>
      <c r="T51" s="3">
        <v>-23.137622619999981</v>
      </c>
      <c r="U51" s="3">
        <v>-35.319276353650345</v>
      </c>
      <c r="V51" s="10" t="s">
        <v>31</v>
      </c>
    </row>
    <row r="52" spans="1:22" ht="63" x14ac:dyDescent="0.25">
      <c r="A52" s="7" t="s">
        <v>68</v>
      </c>
      <c r="B52" s="35" t="s">
        <v>225</v>
      </c>
      <c r="C52" s="30" t="s">
        <v>162</v>
      </c>
      <c r="D52" s="3">
        <v>21.424652773333335</v>
      </c>
      <c r="E52" s="3">
        <v>0</v>
      </c>
      <c r="F52" s="3" t="s">
        <v>31</v>
      </c>
      <c r="G52" s="3">
        <f>D52-E52</f>
        <v>21.424652773333335</v>
      </c>
      <c r="H52" s="9">
        <f>J52+L52+N52+P52</f>
        <v>6.29</v>
      </c>
      <c r="I52" s="9">
        <f>K52+M52+O52+Q52</f>
        <v>20.96252153</v>
      </c>
      <c r="J52" s="3">
        <v>0</v>
      </c>
      <c r="K52" s="3">
        <v>0</v>
      </c>
      <c r="L52" s="3">
        <v>6.29</v>
      </c>
      <c r="M52" s="3">
        <v>0</v>
      </c>
      <c r="N52" s="3">
        <v>0</v>
      </c>
      <c r="O52" s="3">
        <v>20.96252153</v>
      </c>
      <c r="P52" s="3">
        <v>0</v>
      </c>
      <c r="Q52" s="3">
        <v>0</v>
      </c>
      <c r="R52" s="3" t="s">
        <v>31</v>
      </c>
      <c r="S52" s="3">
        <v>0.46213124333333511</v>
      </c>
      <c r="T52" s="3">
        <v>14.672521530000001</v>
      </c>
      <c r="U52" s="3">
        <v>233.26743290937998</v>
      </c>
      <c r="V52" s="28" t="s">
        <v>246</v>
      </c>
    </row>
    <row r="53" spans="1:22" ht="47.25" x14ac:dyDescent="0.25">
      <c r="A53" s="7" t="s">
        <v>69</v>
      </c>
      <c r="B53" s="35" t="s">
        <v>226</v>
      </c>
      <c r="C53" s="28" t="s">
        <v>227</v>
      </c>
      <c r="D53" s="3">
        <v>15.647316666666667</v>
      </c>
      <c r="E53" s="3">
        <v>0</v>
      </c>
      <c r="F53" s="3" t="s">
        <v>31</v>
      </c>
      <c r="G53" s="3">
        <f t="shared" ref="G53:G66" si="27">D53-E53</f>
        <v>15.647316666666667</v>
      </c>
      <c r="H53" s="9">
        <f t="shared" ref="H53:I57" si="28">J53+L53+N53+P53</f>
        <v>14.30133</v>
      </c>
      <c r="I53" s="9">
        <f t="shared" si="28"/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14.30133</v>
      </c>
      <c r="Q53" s="3">
        <v>0</v>
      </c>
      <c r="R53" s="3" t="s">
        <v>31</v>
      </c>
      <c r="S53" s="3">
        <v>15.647316666666667</v>
      </c>
      <c r="T53" s="3">
        <v>-14.30133</v>
      </c>
      <c r="U53" s="3">
        <v>-100</v>
      </c>
      <c r="V53" s="28" t="s">
        <v>247</v>
      </c>
    </row>
    <row r="54" spans="1:22" ht="47.25" x14ac:dyDescent="0.25">
      <c r="A54" s="7" t="s">
        <v>70</v>
      </c>
      <c r="B54" s="28" t="s">
        <v>228</v>
      </c>
      <c r="C54" s="28" t="s">
        <v>229</v>
      </c>
      <c r="D54" s="3">
        <v>0.69123166666666669</v>
      </c>
      <c r="E54" s="3">
        <v>0</v>
      </c>
      <c r="F54" s="3" t="s">
        <v>31</v>
      </c>
      <c r="G54" s="3">
        <f t="shared" si="27"/>
        <v>0.69123166666666669</v>
      </c>
      <c r="H54" s="9">
        <f t="shared" si="28"/>
        <v>0.66</v>
      </c>
      <c r="I54" s="9">
        <f t="shared" si="28"/>
        <v>0</v>
      </c>
      <c r="J54" s="3">
        <v>0.66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 t="s">
        <v>31</v>
      </c>
      <c r="S54" s="3">
        <v>0.69123166666666669</v>
      </c>
      <c r="T54" s="3">
        <v>-0.66</v>
      </c>
      <c r="U54" s="3">
        <v>-100</v>
      </c>
      <c r="V54" s="28" t="s">
        <v>248</v>
      </c>
    </row>
    <row r="55" spans="1:22" ht="94.5" x14ac:dyDescent="0.25">
      <c r="A55" s="7" t="s">
        <v>71</v>
      </c>
      <c r="B55" s="36" t="s">
        <v>230</v>
      </c>
      <c r="C55" s="28" t="s">
        <v>231</v>
      </c>
      <c r="D55" s="3">
        <v>7.1170408333333341</v>
      </c>
      <c r="E55" s="3">
        <v>4.6183490000000001E-2</v>
      </c>
      <c r="F55" s="3" t="s">
        <v>31</v>
      </c>
      <c r="G55" s="3">
        <f t="shared" si="27"/>
        <v>7.0708573433333344</v>
      </c>
      <c r="H55" s="9">
        <f t="shared" si="28"/>
        <v>6.5</v>
      </c>
      <c r="I55" s="9">
        <f t="shared" si="28"/>
        <v>0</v>
      </c>
      <c r="J55" s="3">
        <v>0</v>
      </c>
      <c r="K55" s="3">
        <v>0</v>
      </c>
      <c r="L55" s="3">
        <v>0</v>
      </c>
      <c r="M55" s="3">
        <v>0</v>
      </c>
      <c r="N55" s="3">
        <v>6.5</v>
      </c>
      <c r="O55" s="3">
        <v>0</v>
      </c>
      <c r="P55" s="3">
        <v>0</v>
      </c>
      <c r="Q55" s="3">
        <v>0</v>
      </c>
      <c r="R55" s="3" t="s">
        <v>31</v>
      </c>
      <c r="S55" s="3">
        <v>7.0708573433333344</v>
      </c>
      <c r="T55" s="3">
        <v>-6.5</v>
      </c>
      <c r="U55" s="3">
        <v>-100</v>
      </c>
      <c r="V55" s="37" t="s">
        <v>249</v>
      </c>
    </row>
    <row r="56" spans="1:22" ht="47.25" x14ac:dyDescent="0.25">
      <c r="A56" s="7" t="s">
        <v>72</v>
      </c>
      <c r="B56" s="36" t="s">
        <v>232</v>
      </c>
      <c r="C56" s="28" t="s">
        <v>233</v>
      </c>
      <c r="D56" s="3">
        <v>5.8203583333333331</v>
      </c>
      <c r="E56" s="3">
        <v>0</v>
      </c>
      <c r="F56" s="3" t="s">
        <v>31</v>
      </c>
      <c r="G56" s="3">
        <f t="shared" si="27"/>
        <v>5.8203583333333331</v>
      </c>
      <c r="H56" s="9">
        <f t="shared" si="28"/>
        <v>5.82036</v>
      </c>
      <c r="I56" s="9">
        <f t="shared" si="28"/>
        <v>0.74700350000000004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0.74700350000000004</v>
      </c>
      <c r="P56" s="3">
        <v>5.82036</v>
      </c>
      <c r="Q56" s="3">
        <v>0</v>
      </c>
      <c r="R56" s="3" t="s">
        <v>31</v>
      </c>
      <c r="S56" s="3">
        <v>5.0733548333333331</v>
      </c>
      <c r="T56" s="3">
        <v>-5.0733565</v>
      </c>
      <c r="U56" s="3">
        <v>-87.165682191479561</v>
      </c>
      <c r="V56" s="28" t="s">
        <v>250</v>
      </c>
    </row>
    <row r="57" spans="1:22" ht="78.75" x14ac:dyDescent="0.25">
      <c r="A57" s="7" t="s">
        <v>73</v>
      </c>
      <c r="B57" s="36" t="s">
        <v>234</v>
      </c>
      <c r="C57" s="28" t="s">
        <v>235</v>
      </c>
      <c r="D57" s="3">
        <v>11.723800833333334</v>
      </c>
      <c r="E57" s="3">
        <v>0</v>
      </c>
      <c r="F57" s="3" t="s">
        <v>31</v>
      </c>
      <c r="G57" s="3">
        <f t="shared" si="27"/>
        <v>11.723800833333334</v>
      </c>
      <c r="H57" s="9">
        <f t="shared" si="28"/>
        <v>10.24409</v>
      </c>
      <c r="I57" s="9">
        <f t="shared" si="28"/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10.24409</v>
      </c>
      <c r="Q57" s="3">
        <v>0</v>
      </c>
      <c r="R57" s="3" t="s">
        <v>31</v>
      </c>
      <c r="S57" s="3">
        <v>11.723800833333334</v>
      </c>
      <c r="T57" s="3">
        <v>-10.24409</v>
      </c>
      <c r="U57" s="3">
        <v>-100</v>
      </c>
      <c r="V57" s="28" t="s">
        <v>251</v>
      </c>
    </row>
    <row r="58" spans="1:22" ht="63" x14ac:dyDescent="0.25">
      <c r="A58" s="7" t="s">
        <v>74</v>
      </c>
      <c r="B58" s="36" t="s">
        <v>236</v>
      </c>
      <c r="C58" s="28" t="s">
        <v>237</v>
      </c>
      <c r="D58" s="3">
        <v>1.5178500000000001</v>
      </c>
      <c r="E58" s="3">
        <v>0</v>
      </c>
      <c r="F58" s="3" t="s">
        <v>31</v>
      </c>
      <c r="G58" s="3">
        <f t="shared" si="27"/>
        <v>1.5178500000000001</v>
      </c>
      <c r="H58" s="9">
        <f t="shared" ref="H58:H63" si="29">J58+L58+N58+P58</f>
        <v>1.4511000000000001</v>
      </c>
      <c r="I58" s="9">
        <f t="shared" ref="I58:I91" si="30">K58+M58+O58+Q58</f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1.4511000000000001</v>
      </c>
      <c r="Q58" s="3">
        <v>0</v>
      </c>
      <c r="R58" s="3" t="s">
        <v>31</v>
      </c>
      <c r="S58" s="3">
        <v>1.5178500000000001</v>
      </c>
      <c r="T58" s="3">
        <v>-1.4511000000000001</v>
      </c>
      <c r="U58" s="3">
        <v>-100</v>
      </c>
      <c r="V58" s="28" t="s">
        <v>252</v>
      </c>
    </row>
    <row r="59" spans="1:22" ht="63" x14ac:dyDescent="0.25">
      <c r="A59" s="7" t="s">
        <v>75</v>
      </c>
      <c r="B59" s="36" t="s">
        <v>238</v>
      </c>
      <c r="C59" s="28" t="s">
        <v>239</v>
      </c>
      <c r="D59" s="3">
        <v>0.9499416666666668</v>
      </c>
      <c r="E59" s="3">
        <v>0</v>
      </c>
      <c r="F59" s="3" t="s">
        <v>31</v>
      </c>
      <c r="G59" s="3">
        <f t="shared" si="27"/>
        <v>0.9499416666666668</v>
      </c>
      <c r="H59" s="9">
        <f t="shared" si="29"/>
        <v>0.95</v>
      </c>
      <c r="I59" s="9">
        <f t="shared" si="30"/>
        <v>0</v>
      </c>
      <c r="J59" s="3">
        <v>0.95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 t="s">
        <v>31</v>
      </c>
      <c r="S59" s="3">
        <v>0.9499416666666668</v>
      </c>
      <c r="T59" s="3">
        <v>-0.95</v>
      </c>
      <c r="U59" s="3">
        <v>-100</v>
      </c>
      <c r="V59" s="28" t="s">
        <v>253</v>
      </c>
    </row>
    <row r="60" spans="1:22" ht="63" x14ac:dyDescent="0.25">
      <c r="A60" s="7" t="s">
        <v>76</v>
      </c>
      <c r="B60" s="36" t="s">
        <v>240</v>
      </c>
      <c r="C60" s="28" t="s">
        <v>241</v>
      </c>
      <c r="D60" s="3">
        <v>1.1702125000000001</v>
      </c>
      <c r="E60" s="3">
        <v>0</v>
      </c>
      <c r="F60" s="3" t="s">
        <v>31</v>
      </c>
      <c r="G60" s="3">
        <f t="shared" si="27"/>
        <v>1.1702125000000001</v>
      </c>
      <c r="H60" s="9">
        <f t="shared" si="29"/>
        <v>1.1200000000000001</v>
      </c>
      <c r="I60" s="9">
        <f t="shared" si="30"/>
        <v>0</v>
      </c>
      <c r="J60" s="3">
        <v>1.1200000000000001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 t="s">
        <v>31</v>
      </c>
      <c r="S60" s="3">
        <v>1.1702125000000001</v>
      </c>
      <c r="T60" s="3">
        <v>-1.1200000000000001</v>
      </c>
      <c r="U60" s="3">
        <v>-100</v>
      </c>
      <c r="V60" s="28" t="s">
        <v>254</v>
      </c>
    </row>
    <row r="61" spans="1:22" ht="78.75" x14ac:dyDescent="0.25">
      <c r="A61" s="7" t="s">
        <v>77</v>
      </c>
      <c r="B61" s="36" t="s">
        <v>242</v>
      </c>
      <c r="C61" s="28" t="s">
        <v>243</v>
      </c>
      <c r="D61" s="3">
        <v>1.91873</v>
      </c>
      <c r="E61" s="3">
        <v>0</v>
      </c>
      <c r="F61" s="3" t="s">
        <v>31</v>
      </c>
      <c r="G61" s="3">
        <f t="shared" si="27"/>
        <v>1.91873</v>
      </c>
      <c r="H61" s="9">
        <f t="shared" si="29"/>
        <v>1.83</v>
      </c>
      <c r="I61" s="9">
        <f t="shared" si="30"/>
        <v>0</v>
      </c>
      <c r="J61" s="3">
        <v>0</v>
      </c>
      <c r="K61" s="3">
        <v>0</v>
      </c>
      <c r="L61" s="3">
        <v>0</v>
      </c>
      <c r="M61" s="3">
        <v>0</v>
      </c>
      <c r="N61" s="3">
        <v>1.83</v>
      </c>
      <c r="O61" s="3">
        <v>0</v>
      </c>
      <c r="P61" s="3">
        <v>0</v>
      </c>
      <c r="Q61" s="3">
        <v>0</v>
      </c>
      <c r="R61" s="3" t="s">
        <v>31</v>
      </c>
      <c r="S61" s="3">
        <v>1.91873</v>
      </c>
      <c r="T61" s="3">
        <v>-1.83</v>
      </c>
      <c r="U61" s="3">
        <v>-100</v>
      </c>
      <c r="V61" s="28" t="s">
        <v>255</v>
      </c>
    </row>
    <row r="62" spans="1:22" ht="47.25" x14ac:dyDescent="0.25">
      <c r="A62" s="7" t="s">
        <v>78</v>
      </c>
      <c r="B62" s="27" t="s">
        <v>245</v>
      </c>
      <c r="C62" s="27" t="s">
        <v>95</v>
      </c>
      <c r="D62" s="3">
        <v>1.64</v>
      </c>
      <c r="E62" s="3">
        <v>1.64</v>
      </c>
      <c r="F62" s="3" t="s">
        <v>31</v>
      </c>
      <c r="G62" s="3">
        <f t="shared" ref="G62" si="31">D62-E62</f>
        <v>0</v>
      </c>
      <c r="H62" s="9">
        <f t="shared" ref="H62" si="32">J62+L62+N62+P62</f>
        <v>1.4709300000000001</v>
      </c>
      <c r="I62" s="9">
        <f t="shared" ref="I62" si="33">K62+M62+O62+Q62</f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1.4709300000000001</v>
      </c>
      <c r="Q62" s="3">
        <v>0</v>
      </c>
      <c r="R62" s="3" t="s">
        <v>31</v>
      </c>
      <c r="S62" s="3">
        <v>0</v>
      </c>
      <c r="T62" s="3">
        <v>-1.4709300000000001</v>
      </c>
      <c r="U62" s="3">
        <v>-100</v>
      </c>
      <c r="V62" s="28" t="s">
        <v>257</v>
      </c>
    </row>
    <row r="63" spans="1:22" ht="78.75" x14ac:dyDescent="0.25">
      <c r="A63" s="7" t="s">
        <v>79</v>
      </c>
      <c r="B63" s="35" t="s">
        <v>244</v>
      </c>
      <c r="C63" s="30" t="s">
        <v>169</v>
      </c>
      <c r="D63" s="3">
        <v>66.651535216666673</v>
      </c>
      <c r="E63" s="3">
        <f>1.26694915+15.08</f>
        <v>16.34694915</v>
      </c>
      <c r="F63" s="3" t="s">
        <v>31</v>
      </c>
      <c r="G63" s="3">
        <f t="shared" si="27"/>
        <v>50.304586066666673</v>
      </c>
      <c r="H63" s="9">
        <f t="shared" si="29"/>
        <v>14.87209</v>
      </c>
      <c r="I63" s="9">
        <f t="shared" si="30"/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14.87209</v>
      </c>
      <c r="Q63" s="3">
        <v>0</v>
      </c>
      <c r="R63" s="3" t="s">
        <v>31</v>
      </c>
      <c r="S63" s="3">
        <v>50.304586066666673</v>
      </c>
      <c r="T63" s="3">
        <v>-14.87209</v>
      </c>
      <c r="U63" s="3">
        <v>-100</v>
      </c>
      <c r="V63" s="10" t="s">
        <v>256</v>
      </c>
    </row>
    <row r="64" spans="1:22" ht="94.5" x14ac:dyDescent="0.25">
      <c r="A64" s="7" t="s">
        <v>80</v>
      </c>
      <c r="B64" s="28" t="s">
        <v>430</v>
      </c>
      <c r="C64" s="32" t="s">
        <v>431</v>
      </c>
      <c r="D64" s="3">
        <v>2.5666666666666669</v>
      </c>
      <c r="E64" s="3">
        <v>0</v>
      </c>
      <c r="F64" s="3" t="s">
        <v>31</v>
      </c>
      <c r="G64" s="3">
        <f t="shared" si="27"/>
        <v>2.5666666666666669</v>
      </c>
      <c r="H64" s="3" t="s">
        <v>31</v>
      </c>
      <c r="I64" s="9">
        <f t="shared" si="30"/>
        <v>1.76158434</v>
      </c>
      <c r="J64" s="3" t="s">
        <v>31</v>
      </c>
      <c r="K64" s="3">
        <v>0</v>
      </c>
      <c r="L64" s="3" t="s">
        <v>31</v>
      </c>
      <c r="M64" s="3">
        <v>0</v>
      </c>
      <c r="N64" s="3" t="s">
        <v>31</v>
      </c>
      <c r="O64" s="3">
        <v>1.76158434</v>
      </c>
      <c r="P64" s="3" t="s">
        <v>31</v>
      </c>
      <c r="Q64" s="3">
        <v>0</v>
      </c>
      <c r="R64" s="3" t="s">
        <v>31</v>
      </c>
      <c r="S64" s="3" t="s">
        <v>31</v>
      </c>
      <c r="T64" s="3" t="s">
        <v>31</v>
      </c>
      <c r="U64" s="3" t="s">
        <v>31</v>
      </c>
      <c r="V64" s="10" t="s">
        <v>436</v>
      </c>
    </row>
    <row r="65" spans="1:22" ht="63" x14ac:dyDescent="0.25">
      <c r="A65" s="7" t="s">
        <v>81</v>
      </c>
      <c r="B65" s="28" t="s">
        <v>432</v>
      </c>
      <c r="C65" s="32" t="s">
        <v>433</v>
      </c>
      <c r="D65" s="3">
        <v>1.0333333333333334</v>
      </c>
      <c r="E65" s="3">
        <v>0</v>
      </c>
      <c r="F65" s="3" t="s">
        <v>31</v>
      </c>
      <c r="G65" s="3">
        <f t="shared" si="27"/>
        <v>1.0333333333333334</v>
      </c>
      <c r="H65" s="3" t="s">
        <v>31</v>
      </c>
      <c r="I65" s="9">
        <f t="shared" si="30"/>
        <v>1.03209241</v>
      </c>
      <c r="J65" s="3" t="s">
        <v>31</v>
      </c>
      <c r="K65" s="3">
        <v>0</v>
      </c>
      <c r="L65" s="3" t="s">
        <v>31</v>
      </c>
      <c r="M65" s="3">
        <v>0</v>
      </c>
      <c r="N65" s="3" t="s">
        <v>31</v>
      </c>
      <c r="O65" s="3">
        <v>1.03209241</v>
      </c>
      <c r="P65" s="3" t="s">
        <v>31</v>
      </c>
      <c r="Q65" s="3">
        <v>0</v>
      </c>
      <c r="R65" s="3" t="s">
        <v>31</v>
      </c>
      <c r="S65" s="3" t="s">
        <v>31</v>
      </c>
      <c r="T65" s="3" t="s">
        <v>31</v>
      </c>
      <c r="U65" s="3" t="s">
        <v>31</v>
      </c>
      <c r="V65" s="10" t="s">
        <v>437</v>
      </c>
    </row>
    <row r="66" spans="1:22" ht="78.75" x14ac:dyDescent="0.25">
      <c r="A66" s="7" t="s">
        <v>82</v>
      </c>
      <c r="B66" s="28" t="s">
        <v>434</v>
      </c>
      <c r="C66" s="32" t="s">
        <v>435</v>
      </c>
      <c r="D66" s="3">
        <v>2.1</v>
      </c>
      <c r="E66" s="3">
        <v>0</v>
      </c>
      <c r="F66" s="3" t="s">
        <v>31</v>
      </c>
      <c r="G66" s="3">
        <f t="shared" si="27"/>
        <v>2.1</v>
      </c>
      <c r="H66" s="3" t="s">
        <v>31</v>
      </c>
      <c r="I66" s="9">
        <f t="shared" si="30"/>
        <v>0.82929739000000002</v>
      </c>
      <c r="J66" s="3" t="s">
        <v>31</v>
      </c>
      <c r="K66" s="3">
        <v>0</v>
      </c>
      <c r="L66" s="3" t="s">
        <v>31</v>
      </c>
      <c r="M66" s="3">
        <v>0</v>
      </c>
      <c r="N66" s="3" t="s">
        <v>31</v>
      </c>
      <c r="O66" s="3">
        <v>0.82929739000000002</v>
      </c>
      <c r="P66" s="3" t="s">
        <v>31</v>
      </c>
      <c r="Q66" s="3">
        <v>0</v>
      </c>
      <c r="R66" s="3" t="s">
        <v>31</v>
      </c>
      <c r="S66" s="3" t="s">
        <v>31</v>
      </c>
      <c r="T66" s="3" t="s">
        <v>31</v>
      </c>
      <c r="U66" s="3" t="s">
        <v>31</v>
      </c>
      <c r="V66" s="10" t="s">
        <v>438</v>
      </c>
    </row>
    <row r="67" spans="1:22" ht="126" x14ac:dyDescent="0.25">
      <c r="A67" s="7" t="s">
        <v>83</v>
      </c>
      <c r="B67" s="28" t="s">
        <v>371</v>
      </c>
      <c r="C67" s="32" t="s">
        <v>372</v>
      </c>
      <c r="D67" s="3">
        <v>3.1620000000000004</v>
      </c>
      <c r="E67" s="3">
        <v>0.17199999999999999</v>
      </c>
      <c r="F67" s="3" t="s">
        <v>31</v>
      </c>
      <c r="G67" s="3">
        <f t="shared" ref="G67:G76" si="34">D67-E67</f>
        <v>2.99</v>
      </c>
      <c r="H67" s="3" t="s">
        <v>31</v>
      </c>
      <c r="I67" s="9">
        <f t="shared" ref="I67:I76" si="35">K67+M67+O67+Q67</f>
        <v>3.3887589999999999</v>
      </c>
      <c r="J67" s="3" t="s">
        <v>31</v>
      </c>
      <c r="K67" s="3">
        <v>0</v>
      </c>
      <c r="L67" s="3" t="s">
        <v>31</v>
      </c>
      <c r="M67" s="3">
        <v>3.3887589999999999</v>
      </c>
      <c r="N67" s="3" t="s">
        <v>31</v>
      </c>
      <c r="O67" s="3">
        <v>0</v>
      </c>
      <c r="P67" s="3" t="s">
        <v>31</v>
      </c>
      <c r="Q67" s="3">
        <v>0</v>
      </c>
      <c r="R67" s="3" t="s">
        <v>31</v>
      </c>
      <c r="S67" s="3" t="s">
        <v>31</v>
      </c>
      <c r="T67" s="3" t="s">
        <v>31</v>
      </c>
      <c r="U67" s="3" t="s">
        <v>31</v>
      </c>
      <c r="V67" s="28" t="s">
        <v>391</v>
      </c>
    </row>
    <row r="68" spans="1:22" ht="47.25" x14ac:dyDescent="0.25">
      <c r="A68" s="7" t="s">
        <v>84</v>
      </c>
      <c r="B68" s="28" t="s">
        <v>373</v>
      </c>
      <c r="C68" s="32" t="s">
        <v>374</v>
      </c>
      <c r="D68" s="3" t="s">
        <v>31</v>
      </c>
      <c r="E68" s="3">
        <v>0</v>
      </c>
      <c r="F68" s="3" t="s">
        <v>31</v>
      </c>
      <c r="G68" s="3" t="s">
        <v>31</v>
      </c>
      <c r="H68" s="3" t="s">
        <v>31</v>
      </c>
      <c r="I68" s="9">
        <f t="shared" si="35"/>
        <v>6.8799999999999998E-3</v>
      </c>
      <c r="J68" s="3" t="s">
        <v>31</v>
      </c>
      <c r="K68" s="3">
        <v>0</v>
      </c>
      <c r="L68" s="3" t="s">
        <v>31</v>
      </c>
      <c r="M68" s="3">
        <f>6880/1000000</f>
        <v>6.8799999999999998E-3</v>
      </c>
      <c r="N68" s="3" t="s">
        <v>31</v>
      </c>
      <c r="O68" s="3">
        <v>0</v>
      </c>
      <c r="P68" s="3" t="s">
        <v>31</v>
      </c>
      <c r="Q68" s="3">
        <v>0</v>
      </c>
      <c r="R68" s="3" t="s">
        <v>31</v>
      </c>
      <c r="S68" s="3" t="s">
        <v>31</v>
      </c>
      <c r="T68" s="3" t="s">
        <v>31</v>
      </c>
      <c r="U68" s="3" t="s">
        <v>31</v>
      </c>
      <c r="V68" s="10" t="s">
        <v>392</v>
      </c>
    </row>
    <row r="69" spans="1:22" ht="47.25" x14ac:dyDescent="0.25">
      <c r="A69" s="7" t="s">
        <v>85</v>
      </c>
      <c r="B69" s="28" t="s">
        <v>375</v>
      </c>
      <c r="C69" s="32" t="s">
        <v>376</v>
      </c>
      <c r="D69" s="3">
        <v>10.49</v>
      </c>
      <c r="E69" s="3">
        <v>0.3</v>
      </c>
      <c r="F69" s="3" t="s">
        <v>31</v>
      </c>
      <c r="G69" s="3">
        <f t="shared" si="34"/>
        <v>10.19</v>
      </c>
      <c r="H69" s="3" t="s">
        <v>31</v>
      </c>
      <c r="I69" s="9">
        <f t="shared" si="35"/>
        <v>0</v>
      </c>
      <c r="J69" s="3" t="s">
        <v>31</v>
      </c>
      <c r="K69" s="3">
        <v>0</v>
      </c>
      <c r="L69" s="3" t="s">
        <v>31</v>
      </c>
      <c r="M69" s="3">
        <v>0</v>
      </c>
      <c r="N69" s="3" t="s">
        <v>31</v>
      </c>
      <c r="O69" s="3">
        <v>0</v>
      </c>
      <c r="P69" s="3" t="s">
        <v>31</v>
      </c>
      <c r="Q69" s="3">
        <v>0</v>
      </c>
      <c r="R69" s="3" t="s">
        <v>31</v>
      </c>
      <c r="S69" s="3" t="s">
        <v>31</v>
      </c>
      <c r="T69" s="3" t="s">
        <v>31</v>
      </c>
      <c r="U69" s="3" t="s">
        <v>31</v>
      </c>
      <c r="V69" s="28" t="s">
        <v>393</v>
      </c>
    </row>
    <row r="70" spans="1:22" ht="75" x14ac:dyDescent="0.25">
      <c r="A70" s="7" t="s">
        <v>86</v>
      </c>
      <c r="B70" s="38" t="s">
        <v>377</v>
      </c>
      <c r="C70" s="7" t="s">
        <v>378</v>
      </c>
      <c r="D70" s="3">
        <v>0.21</v>
      </c>
      <c r="E70" s="3">
        <v>0</v>
      </c>
      <c r="F70" s="3" t="s">
        <v>31</v>
      </c>
      <c r="G70" s="3">
        <f t="shared" si="34"/>
        <v>0.21</v>
      </c>
      <c r="H70" s="3" t="s">
        <v>31</v>
      </c>
      <c r="I70" s="9">
        <f t="shared" si="35"/>
        <v>3.8300000000000001E-3</v>
      </c>
      <c r="J70" s="3" t="s">
        <v>31</v>
      </c>
      <c r="K70" s="3">
        <v>0</v>
      </c>
      <c r="L70" s="3" t="s">
        <v>31</v>
      </c>
      <c r="M70" s="3">
        <f>3830/1000000</f>
        <v>3.8300000000000001E-3</v>
      </c>
      <c r="N70" s="3" t="s">
        <v>31</v>
      </c>
      <c r="O70" s="3">
        <v>0</v>
      </c>
      <c r="P70" s="3" t="s">
        <v>31</v>
      </c>
      <c r="Q70" s="3">
        <v>0</v>
      </c>
      <c r="R70" s="3" t="s">
        <v>31</v>
      </c>
      <c r="S70" s="3" t="s">
        <v>31</v>
      </c>
      <c r="T70" s="3" t="s">
        <v>31</v>
      </c>
      <c r="U70" s="3" t="s">
        <v>31</v>
      </c>
      <c r="V70" s="28" t="s">
        <v>394</v>
      </c>
    </row>
    <row r="71" spans="1:22" ht="75" x14ac:dyDescent="0.25">
      <c r="A71" s="7" t="s">
        <v>87</v>
      </c>
      <c r="B71" s="38" t="s">
        <v>379</v>
      </c>
      <c r="C71" s="7" t="s">
        <v>380</v>
      </c>
      <c r="D71" s="3">
        <v>0.12</v>
      </c>
      <c r="E71" s="3">
        <v>0</v>
      </c>
      <c r="F71" s="3" t="s">
        <v>31</v>
      </c>
      <c r="G71" s="3">
        <f t="shared" si="34"/>
        <v>0.12</v>
      </c>
      <c r="H71" s="3" t="s">
        <v>31</v>
      </c>
      <c r="I71" s="9">
        <f t="shared" si="35"/>
        <v>7.2716000000000003E-2</v>
      </c>
      <c r="J71" s="3" t="s">
        <v>31</v>
      </c>
      <c r="K71" s="3">
        <v>0</v>
      </c>
      <c r="L71" s="3" t="s">
        <v>31</v>
      </c>
      <c r="M71" s="3">
        <v>7.2716000000000003E-2</v>
      </c>
      <c r="N71" s="3" t="s">
        <v>31</v>
      </c>
      <c r="O71" s="3">
        <v>0</v>
      </c>
      <c r="P71" s="3" t="s">
        <v>31</v>
      </c>
      <c r="Q71" s="3">
        <v>0</v>
      </c>
      <c r="R71" s="3" t="s">
        <v>31</v>
      </c>
      <c r="S71" s="3" t="s">
        <v>31</v>
      </c>
      <c r="T71" s="3" t="s">
        <v>31</v>
      </c>
      <c r="U71" s="3" t="s">
        <v>31</v>
      </c>
      <c r="V71" s="28" t="s">
        <v>395</v>
      </c>
    </row>
    <row r="72" spans="1:22" ht="75" x14ac:dyDescent="0.25">
      <c r="A72" s="7" t="s">
        <v>88</v>
      </c>
      <c r="B72" s="38" t="s">
        <v>381</v>
      </c>
      <c r="C72" s="7" t="s">
        <v>382</v>
      </c>
      <c r="D72" s="3">
        <v>1.07</v>
      </c>
      <c r="E72" s="3">
        <v>0</v>
      </c>
      <c r="F72" s="3" t="s">
        <v>31</v>
      </c>
      <c r="G72" s="3">
        <f t="shared" si="34"/>
        <v>1.07</v>
      </c>
      <c r="H72" s="3" t="s">
        <v>31</v>
      </c>
      <c r="I72" s="9">
        <f t="shared" si="35"/>
        <v>0.74353429000000004</v>
      </c>
      <c r="J72" s="3" t="s">
        <v>31</v>
      </c>
      <c r="K72" s="3">
        <v>0</v>
      </c>
      <c r="L72" s="3" t="s">
        <v>31</v>
      </c>
      <c r="M72" s="3">
        <v>1.917E-2</v>
      </c>
      <c r="N72" s="3" t="s">
        <v>31</v>
      </c>
      <c r="O72" s="3">
        <v>0.72436429000000002</v>
      </c>
      <c r="P72" s="3" t="s">
        <v>31</v>
      </c>
      <c r="Q72" s="3">
        <v>0</v>
      </c>
      <c r="R72" s="3" t="s">
        <v>31</v>
      </c>
      <c r="S72" s="3" t="s">
        <v>31</v>
      </c>
      <c r="T72" s="3" t="s">
        <v>31</v>
      </c>
      <c r="U72" s="3" t="s">
        <v>31</v>
      </c>
      <c r="V72" s="28" t="s">
        <v>396</v>
      </c>
    </row>
    <row r="73" spans="1:22" ht="75" x14ac:dyDescent="0.25">
      <c r="A73" s="7" t="s">
        <v>89</v>
      </c>
      <c r="B73" s="38" t="s">
        <v>383</v>
      </c>
      <c r="C73" s="7" t="s">
        <v>384</v>
      </c>
      <c r="D73" s="3" t="s">
        <v>31</v>
      </c>
      <c r="E73" s="3">
        <v>0</v>
      </c>
      <c r="F73" s="3" t="s">
        <v>31</v>
      </c>
      <c r="G73" s="3" t="s">
        <v>31</v>
      </c>
      <c r="H73" s="3" t="s">
        <v>31</v>
      </c>
      <c r="I73" s="9">
        <f t="shared" si="35"/>
        <v>3.074E-2</v>
      </c>
      <c r="J73" s="3" t="s">
        <v>31</v>
      </c>
      <c r="K73" s="3">
        <v>0</v>
      </c>
      <c r="L73" s="3" t="s">
        <v>31</v>
      </c>
      <c r="M73" s="3">
        <v>3.074E-2</v>
      </c>
      <c r="N73" s="3" t="s">
        <v>31</v>
      </c>
      <c r="O73" s="3">
        <v>0</v>
      </c>
      <c r="P73" s="3" t="s">
        <v>31</v>
      </c>
      <c r="Q73" s="3">
        <v>0</v>
      </c>
      <c r="R73" s="3" t="s">
        <v>31</v>
      </c>
      <c r="S73" s="3" t="s">
        <v>31</v>
      </c>
      <c r="T73" s="3" t="s">
        <v>31</v>
      </c>
      <c r="U73" s="3" t="s">
        <v>31</v>
      </c>
      <c r="V73" s="28" t="s">
        <v>397</v>
      </c>
    </row>
    <row r="74" spans="1:22" ht="56.25" x14ac:dyDescent="0.25">
      <c r="A74" s="7" t="s">
        <v>90</v>
      </c>
      <c r="B74" s="38" t="s">
        <v>385</v>
      </c>
      <c r="C74" s="7" t="s">
        <v>386</v>
      </c>
      <c r="D74" s="3" t="s">
        <v>31</v>
      </c>
      <c r="E74" s="3">
        <v>0</v>
      </c>
      <c r="F74" s="3" t="s">
        <v>31</v>
      </c>
      <c r="G74" s="3" t="s">
        <v>31</v>
      </c>
      <c r="H74" s="3" t="s">
        <v>31</v>
      </c>
      <c r="I74" s="9">
        <f t="shared" si="35"/>
        <v>0.21740100000000001</v>
      </c>
      <c r="J74" s="3" t="s">
        <v>31</v>
      </c>
      <c r="K74" s="3">
        <v>0</v>
      </c>
      <c r="L74" s="3" t="s">
        <v>31</v>
      </c>
      <c r="M74" s="3">
        <v>0.21740100000000001</v>
      </c>
      <c r="N74" s="3" t="s">
        <v>31</v>
      </c>
      <c r="O74" s="3">
        <v>0</v>
      </c>
      <c r="P74" s="3" t="s">
        <v>31</v>
      </c>
      <c r="Q74" s="3">
        <v>0</v>
      </c>
      <c r="R74" s="3" t="s">
        <v>31</v>
      </c>
      <c r="S74" s="3" t="s">
        <v>31</v>
      </c>
      <c r="T74" s="3" t="s">
        <v>31</v>
      </c>
      <c r="U74" s="3" t="s">
        <v>31</v>
      </c>
      <c r="V74" s="28" t="s">
        <v>398</v>
      </c>
    </row>
    <row r="75" spans="1:22" ht="75" x14ac:dyDescent="0.25">
      <c r="A75" s="7" t="s">
        <v>91</v>
      </c>
      <c r="B75" s="38" t="s">
        <v>387</v>
      </c>
      <c r="C75" s="7" t="s">
        <v>388</v>
      </c>
      <c r="D75" s="3" t="s">
        <v>31</v>
      </c>
      <c r="E75" s="3">
        <v>0</v>
      </c>
      <c r="F75" s="3" t="s">
        <v>31</v>
      </c>
      <c r="G75" s="3" t="s">
        <v>31</v>
      </c>
      <c r="H75" s="3" t="s">
        <v>31</v>
      </c>
      <c r="I75" s="9">
        <f t="shared" si="35"/>
        <v>2.3859999999999999E-2</v>
      </c>
      <c r="J75" s="3" t="s">
        <v>31</v>
      </c>
      <c r="K75" s="3">
        <v>0</v>
      </c>
      <c r="L75" s="3" t="s">
        <v>31</v>
      </c>
      <c r="M75" s="3">
        <v>2.3859999999999999E-2</v>
      </c>
      <c r="N75" s="3" t="s">
        <v>31</v>
      </c>
      <c r="O75" s="3">
        <v>0</v>
      </c>
      <c r="P75" s="3" t="s">
        <v>31</v>
      </c>
      <c r="Q75" s="3">
        <v>0</v>
      </c>
      <c r="R75" s="3" t="s">
        <v>31</v>
      </c>
      <c r="S75" s="3" t="s">
        <v>31</v>
      </c>
      <c r="T75" s="3" t="s">
        <v>31</v>
      </c>
      <c r="U75" s="3" t="s">
        <v>31</v>
      </c>
      <c r="V75" s="28" t="s">
        <v>399</v>
      </c>
    </row>
    <row r="76" spans="1:22" ht="141.75" x14ac:dyDescent="0.25">
      <c r="A76" s="7" t="s">
        <v>92</v>
      </c>
      <c r="B76" s="38" t="s">
        <v>389</v>
      </c>
      <c r="C76" s="32" t="s">
        <v>390</v>
      </c>
      <c r="D76" s="3">
        <v>2.23</v>
      </c>
      <c r="E76" s="3">
        <v>0.113333</v>
      </c>
      <c r="F76" s="3" t="s">
        <v>31</v>
      </c>
      <c r="G76" s="3">
        <f t="shared" si="34"/>
        <v>2.1166670000000001</v>
      </c>
      <c r="H76" s="3" t="s">
        <v>31</v>
      </c>
      <c r="I76" s="9">
        <f t="shared" si="35"/>
        <v>2.086884</v>
      </c>
      <c r="J76" s="3" t="s">
        <v>31</v>
      </c>
      <c r="K76" s="3">
        <v>0</v>
      </c>
      <c r="L76" s="3" t="s">
        <v>31</v>
      </c>
      <c r="M76" s="3">
        <v>2.086884</v>
      </c>
      <c r="N76" s="3" t="s">
        <v>31</v>
      </c>
      <c r="O76" s="3">
        <v>0</v>
      </c>
      <c r="P76" s="3" t="s">
        <v>31</v>
      </c>
      <c r="Q76" s="3">
        <v>0</v>
      </c>
      <c r="R76" s="3" t="s">
        <v>31</v>
      </c>
      <c r="S76" s="3" t="s">
        <v>31</v>
      </c>
      <c r="T76" s="3" t="s">
        <v>31</v>
      </c>
      <c r="U76" s="3" t="s">
        <v>31</v>
      </c>
      <c r="V76" s="10" t="s">
        <v>400</v>
      </c>
    </row>
    <row r="77" spans="1:22" ht="110.25" x14ac:dyDescent="0.25">
      <c r="A77" s="7" t="s">
        <v>93</v>
      </c>
      <c r="B77" s="28" t="s">
        <v>179</v>
      </c>
      <c r="C77" s="32" t="s">
        <v>180</v>
      </c>
      <c r="D77" s="3">
        <v>1.67</v>
      </c>
      <c r="E77" s="3">
        <v>0</v>
      </c>
      <c r="F77" s="3" t="s">
        <v>31</v>
      </c>
      <c r="G77" s="3">
        <f t="shared" ref="G77:G91" si="36">D77-E77</f>
        <v>1.67</v>
      </c>
      <c r="H77" s="3" t="s">
        <v>31</v>
      </c>
      <c r="I77" s="9">
        <f t="shared" si="30"/>
        <v>1.6739999999999999</v>
      </c>
      <c r="J77" s="3" t="s">
        <v>31</v>
      </c>
      <c r="K77" s="3">
        <v>1.6739999999999999</v>
      </c>
      <c r="L77" s="3" t="s">
        <v>31</v>
      </c>
      <c r="M77" s="3">
        <v>0</v>
      </c>
      <c r="N77" s="3" t="s">
        <v>31</v>
      </c>
      <c r="O77" s="3">
        <v>0</v>
      </c>
      <c r="P77" s="3" t="s">
        <v>31</v>
      </c>
      <c r="Q77" s="3">
        <v>0</v>
      </c>
      <c r="R77" s="3" t="s">
        <v>31</v>
      </c>
      <c r="S77" s="3" t="s">
        <v>31</v>
      </c>
      <c r="T77" s="3" t="s">
        <v>31</v>
      </c>
      <c r="U77" s="3" t="s">
        <v>31</v>
      </c>
      <c r="V77" s="28" t="s">
        <v>320</v>
      </c>
    </row>
    <row r="78" spans="1:22" ht="78.75" x14ac:dyDescent="0.25">
      <c r="A78" s="7" t="s">
        <v>94</v>
      </c>
      <c r="B78" s="28" t="s">
        <v>183</v>
      </c>
      <c r="C78" s="32" t="s">
        <v>184</v>
      </c>
      <c r="D78" s="3">
        <v>2.31</v>
      </c>
      <c r="E78" s="3">
        <v>2.31</v>
      </c>
      <c r="F78" s="3" t="s">
        <v>31</v>
      </c>
      <c r="G78" s="3">
        <f t="shared" si="36"/>
        <v>0</v>
      </c>
      <c r="H78" s="3" t="s">
        <v>31</v>
      </c>
      <c r="I78" s="9">
        <f t="shared" si="30"/>
        <v>0</v>
      </c>
      <c r="J78" s="3" t="s">
        <v>31</v>
      </c>
      <c r="K78" s="3">
        <v>0</v>
      </c>
      <c r="L78" s="3" t="s">
        <v>31</v>
      </c>
      <c r="M78" s="3">
        <v>0</v>
      </c>
      <c r="N78" s="3" t="s">
        <v>31</v>
      </c>
      <c r="O78" s="3">
        <v>0</v>
      </c>
      <c r="P78" s="3" t="s">
        <v>31</v>
      </c>
      <c r="Q78" s="3">
        <v>0</v>
      </c>
      <c r="R78" s="3" t="s">
        <v>31</v>
      </c>
      <c r="S78" s="3" t="s">
        <v>31</v>
      </c>
      <c r="T78" s="3" t="s">
        <v>31</v>
      </c>
      <c r="U78" s="3" t="s">
        <v>31</v>
      </c>
      <c r="V78" s="28" t="s">
        <v>321</v>
      </c>
    </row>
    <row r="79" spans="1:22" ht="110.25" x14ac:dyDescent="0.25">
      <c r="A79" s="7" t="s">
        <v>466</v>
      </c>
      <c r="B79" s="28" t="s">
        <v>181</v>
      </c>
      <c r="C79" s="32" t="s">
        <v>182</v>
      </c>
      <c r="D79" s="3">
        <v>7.15</v>
      </c>
      <c r="E79" s="3">
        <v>7.15</v>
      </c>
      <c r="F79" s="3" t="s">
        <v>31</v>
      </c>
      <c r="G79" s="3">
        <f t="shared" si="36"/>
        <v>0</v>
      </c>
      <c r="H79" s="3" t="s">
        <v>31</v>
      </c>
      <c r="I79" s="9">
        <f t="shared" si="30"/>
        <v>0</v>
      </c>
      <c r="J79" s="3" t="s">
        <v>31</v>
      </c>
      <c r="K79" s="3">
        <v>0</v>
      </c>
      <c r="L79" s="3" t="s">
        <v>31</v>
      </c>
      <c r="M79" s="3">
        <v>0</v>
      </c>
      <c r="N79" s="3" t="s">
        <v>31</v>
      </c>
      <c r="O79" s="3">
        <v>0</v>
      </c>
      <c r="P79" s="3" t="s">
        <v>31</v>
      </c>
      <c r="Q79" s="3">
        <v>0</v>
      </c>
      <c r="R79" s="3" t="s">
        <v>31</v>
      </c>
      <c r="S79" s="3" t="s">
        <v>31</v>
      </c>
      <c r="T79" s="3" t="s">
        <v>31</v>
      </c>
      <c r="U79" s="3" t="s">
        <v>31</v>
      </c>
      <c r="V79" s="28" t="s">
        <v>322</v>
      </c>
    </row>
    <row r="80" spans="1:22" ht="126" x14ac:dyDescent="0.25">
      <c r="A80" s="7" t="s">
        <v>467</v>
      </c>
      <c r="B80" s="39" t="s">
        <v>194</v>
      </c>
      <c r="C80" s="28" t="s">
        <v>307</v>
      </c>
      <c r="D80" s="3">
        <v>2.0299999999999998</v>
      </c>
      <c r="E80" s="3">
        <v>0.74</v>
      </c>
      <c r="F80" s="3" t="s">
        <v>31</v>
      </c>
      <c r="G80" s="3">
        <f t="shared" si="36"/>
        <v>1.2899999999999998</v>
      </c>
      <c r="H80" s="3" t="s">
        <v>31</v>
      </c>
      <c r="I80" s="9">
        <f t="shared" si="30"/>
        <v>0.15</v>
      </c>
      <c r="J80" s="3" t="s">
        <v>31</v>
      </c>
      <c r="K80" s="3">
        <v>0.15</v>
      </c>
      <c r="L80" s="3" t="s">
        <v>31</v>
      </c>
      <c r="M80" s="3">
        <v>0</v>
      </c>
      <c r="N80" s="3" t="s">
        <v>31</v>
      </c>
      <c r="O80" s="3">
        <v>0</v>
      </c>
      <c r="P80" s="3" t="s">
        <v>31</v>
      </c>
      <c r="Q80" s="3">
        <v>0</v>
      </c>
      <c r="R80" s="3" t="s">
        <v>31</v>
      </c>
      <c r="S80" s="3" t="s">
        <v>31</v>
      </c>
      <c r="T80" s="3" t="s">
        <v>31</v>
      </c>
      <c r="U80" s="3" t="s">
        <v>31</v>
      </c>
      <c r="V80" s="28" t="s">
        <v>323</v>
      </c>
    </row>
    <row r="81" spans="1:22" ht="63" x14ac:dyDescent="0.25">
      <c r="A81" s="7" t="s">
        <v>468</v>
      </c>
      <c r="B81" s="28" t="s">
        <v>163</v>
      </c>
      <c r="C81" s="32" t="s">
        <v>164</v>
      </c>
      <c r="D81" s="3">
        <v>2.21</v>
      </c>
      <c r="E81" s="3">
        <v>0</v>
      </c>
      <c r="F81" s="3" t="s">
        <v>31</v>
      </c>
      <c r="G81" s="3">
        <f t="shared" si="36"/>
        <v>2.21</v>
      </c>
      <c r="H81" s="3" t="s">
        <v>31</v>
      </c>
      <c r="I81" s="9">
        <f t="shared" si="30"/>
        <v>2.21</v>
      </c>
      <c r="J81" s="3" t="s">
        <v>31</v>
      </c>
      <c r="K81" s="3">
        <v>2.21</v>
      </c>
      <c r="L81" s="3" t="s">
        <v>31</v>
      </c>
      <c r="M81" s="3">
        <v>0</v>
      </c>
      <c r="N81" s="3" t="s">
        <v>31</v>
      </c>
      <c r="O81" s="3">
        <v>0</v>
      </c>
      <c r="P81" s="3" t="s">
        <v>31</v>
      </c>
      <c r="Q81" s="3">
        <v>0</v>
      </c>
      <c r="R81" s="3" t="s">
        <v>31</v>
      </c>
      <c r="S81" s="3" t="s">
        <v>31</v>
      </c>
      <c r="T81" s="3" t="s">
        <v>31</v>
      </c>
      <c r="U81" s="3" t="s">
        <v>31</v>
      </c>
      <c r="V81" s="28" t="s">
        <v>324</v>
      </c>
    </row>
    <row r="82" spans="1:22" ht="31.5" x14ac:dyDescent="0.25">
      <c r="A82" s="7" t="s">
        <v>469</v>
      </c>
      <c r="B82" s="28" t="s">
        <v>196</v>
      </c>
      <c r="C82" s="28" t="s">
        <v>195</v>
      </c>
      <c r="D82" s="3">
        <v>2.57</v>
      </c>
      <c r="E82" s="3">
        <v>0.14000000000000001</v>
      </c>
      <c r="F82" s="3" t="s">
        <v>31</v>
      </c>
      <c r="G82" s="3">
        <f t="shared" si="36"/>
        <v>2.4299999999999997</v>
      </c>
      <c r="H82" s="3" t="s">
        <v>31</v>
      </c>
      <c r="I82" s="9">
        <f t="shared" si="30"/>
        <v>0.14000000000000001</v>
      </c>
      <c r="J82" s="3" t="s">
        <v>31</v>
      </c>
      <c r="K82" s="3">
        <v>0.14000000000000001</v>
      </c>
      <c r="L82" s="3" t="s">
        <v>31</v>
      </c>
      <c r="M82" s="3">
        <v>0</v>
      </c>
      <c r="N82" s="3" t="s">
        <v>31</v>
      </c>
      <c r="O82" s="3">
        <v>0</v>
      </c>
      <c r="P82" s="3" t="s">
        <v>31</v>
      </c>
      <c r="Q82" s="3">
        <v>0</v>
      </c>
      <c r="R82" s="3" t="s">
        <v>31</v>
      </c>
      <c r="S82" s="3" t="s">
        <v>31</v>
      </c>
      <c r="T82" s="3" t="s">
        <v>31</v>
      </c>
      <c r="U82" s="3" t="s">
        <v>31</v>
      </c>
      <c r="V82" s="28" t="s">
        <v>197</v>
      </c>
    </row>
    <row r="83" spans="1:22" ht="47.25" x14ac:dyDescent="0.25">
      <c r="A83" s="7" t="s">
        <v>470</v>
      </c>
      <c r="B83" s="28" t="s">
        <v>165</v>
      </c>
      <c r="C83" s="28" t="s">
        <v>166</v>
      </c>
      <c r="D83" s="3">
        <v>15.08</v>
      </c>
      <c r="E83" s="3">
        <v>15.08</v>
      </c>
      <c r="F83" s="3" t="s">
        <v>31</v>
      </c>
      <c r="G83" s="3">
        <f t="shared" si="36"/>
        <v>0</v>
      </c>
      <c r="H83" s="3" t="s">
        <v>31</v>
      </c>
      <c r="I83" s="9">
        <f t="shared" si="30"/>
        <v>0</v>
      </c>
      <c r="J83" s="3" t="s">
        <v>31</v>
      </c>
      <c r="K83" s="3">
        <v>0</v>
      </c>
      <c r="L83" s="3" t="s">
        <v>31</v>
      </c>
      <c r="M83" s="3">
        <v>0</v>
      </c>
      <c r="N83" s="3" t="s">
        <v>31</v>
      </c>
      <c r="O83" s="3">
        <v>0</v>
      </c>
      <c r="P83" s="3" t="s">
        <v>31</v>
      </c>
      <c r="Q83" s="3">
        <v>0</v>
      </c>
      <c r="R83" s="3" t="s">
        <v>31</v>
      </c>
      <c r="S83" s="3" t="s">
        <v>31</v>
      </c>
      <c r="T83" s="3" t="s">
        <v>31</v>
      </c>
      <c r="U83" s="3" t="s">
        <v>31</v>
      </c>
      <c r="V83" s="10" t="s">
        <v>325</v>
      </c>
    </row>
    <row r="84" spans="1:22" ht="63" x14ac:dyDescent="0.25">
      <c r="A84" s="7" t="s">
        <v>471</v>
      </c>
      <c r="B84" s="28" t="s">
        <v>199</v>
      </c>
      <c r="C84" s="28" t="s">
        <v>198</v>
      </c>
      <c r="D84" s="3">
        <v>0.48</v>
      </c>
      <c r="E84" s="3">
        <v>0.1</v>
      </c>
      <c r="F84" s="3" t="s">
        <v>31</v>
      </c>
      <c r="G84" s="3">
        <f t="shared" si="36"/>
        <v>0.38</v>
      </c>
      <c r="H84" s="3" t="s">
        <v>31</v>
      </c>
      <c r="I84" s="9">
        <f t="shared" si="30"/>
        <v>0.27899370000000001</v>
      </c>
      <c r="J84" s="3" t="s">
        <v>31</v>
      </c>
      <c r="K84" s="3">
        <v>0.27899370000000001</v>
      </c>
      <c r="L84" s="3" t="s">
        <v>31</v>
      </c>
      <c r="M84" s="3">
        <v>0</v>
      </c>
      <c r="N84" s="3" t="s">
        <v>31</v>
      </c>
      <c r="O84" s="3">
        <v>0</v>
      </c>
      <c r="P84" s="3" t="s">
        <v>31</v>
      </c>
      <c r="Q84" s="3">
        <v>0</v>
      </c>
      <c r="R84" s="3" t="s">
        <v>31</v>
      </c>
      <c r="S84" s="3" t="s">
        <v>31</v>
      </c>
      <c r="T84" s="3" t="s">
        <v>31</v>
      </c>
      <c r="U84" s="3" t="s">
        <v>31</v>
      </c>
      <c r="V84" s="28" t="s">
        <v>326</v>
      </c>
    </row>
    <row r="85" spans="1:22" ht="63" x14ac:dyDescent="0.25">
      <c r="A85" s="7" t="s">
        <v>472</v>
      </c>
      <c r="B85" s="28" t="s">
        <v>308</v>
      </c>
      <c r="C85" s="28" t="s">
        <v>309</v>
      </c>
      <c r="D85" s="3">
        <v>0.629471</v>
      </c>
      <c r="E85" s="3">
        <v>0</v>
      </c>
      <c r="F85" s="3" t="s">
        <v>31</v>
      </c>
      <c r="G85" s="3">
        <f t="shared" si="36"/>
        <v>0.629471</v>
      </c>
      <c r="H85" s="3" t="s">
        <v>31</v>
      </c>
      <c r="I85" s="9">
        <f t="shared" si="30"/>
        <v>0.62947112000000005</v>
      </c>
      <c r="J85" s="3" t="s">
        <v>31</v>
      </c>
      <c r="K85" s="3">
        <v>0.62947112000000005</v>
      </c>
      <c r="L85" s="3" t="s">
        <v>31</v>
      </c>
      <c r="M85" s="3">
        <v>0</v>
      </c>
      <c r="N85" s="3" t="s">
        <v>31</v>
      </c>
      <c r="O85" s="3">
        <v>0</v>
      </c>
      <c r="P85" s="3" t="s">
        <v>31</v>
      </c>
      <c r="Q85" s="3">
        <v>0</v>
      </c>
      <c r="R85" s="3" t="s">
        <v>31</v>
      </c>
      <c r="S85" s="3" t="s">
        <v>31</v>
      </c>
      <c r="T85" s="3" t="s">
        <v>31</v>
      </c>
      <c r="U85" s="3" t="s">
        <v>31</v>
      </c>
      <c r="V85" s="28" t="s">
        <v>327</v>
      </c>
    </row>
    <row r="86" spans="1:22" ht="63" x14ac:dyDescent="0.25">
      <c r="A86" s="7" t="s">
        <v>473</v>
      </c>
      <c r="B86" s="28" t="s">
        <v>310</v>
      </c>
      <c r="C86" s="28" t="s">
        <v>311</v>
      </c>
      <c r="D86" s="3">
        <v>0.79286500000000004</v>
      </c>
      <c r="E86" s="3">
        <v>0</v>
      </c>
      <c r="F86" s="3" t="s">
        <v>31</v>
      </c>
      <c r="G86" s="3">
        <f t="shared" si="36"/>
        <v>0.79286500000000004</v>
      </c>
      <c r="H86" s="3" t="s">
        <v>31</v>
      </c>
      <c r="I86" s="9">
        <f t="shared" si="30"/>
        <v>0.88675612999999998</v>
      </c>
      <c r="J86" s="3" t="s">
        <v>31</v>
      </c>
      <c r="K86" s="3">
        <v>0.79286577000000003</v>
      </c>
      <c r="L86" s="3" t="s">
        <v>31</v>
      </c>
      <c r="M86" s="3">
        <f>93890.36/1000000</f>
        <v>9.3890360000000006E-2</v>
      </c>
      <c r="N86" s="3" t="s">
        <v>31</v>
      </c>
      <c r="O86" s="3">
        <v>0</v>
      </c>
      <c r="P86" s="3" t="s">
        <v>31</v>
      </c>
      <c r="Q86" s="3">
        <v>0</v>
      </c>
      <c r="R86" s="3" t="s">
        <v>31</v>
      </c>
      <c r="S86" s="3" t="s">
        <v>31</v>
      </c>
      <c r="T86" s="3" t="s">
        <v>31</v>
      </c>
      <c r="U86" s="3" t="s">
        <v>31</v>
      </c>
      <c r="V86" s="28" t="s">
        <v>328</v>
      </c>
    </row>
    <row r="87" spans="1:22" ht="63" x14ac:dyDescent="0.25">
      <c r="A87" s="7" t="s">
        <v>474</v>
      </c>
      <c r="B87" s="27" t="s">
        <v>312</v>
      </c>
      <c r="C87" s="7" t="s">
        <v>313</v>
      </c>
      <c r="D87" s="3">
        <v>1.2673750000000001</v>
      </c>
      <c r="E87" s="3">
        <v>0</v>
      </c>
      <c r="F87" s="3" t="s">
        <v>31</v>
      </c>
      <c r="G87" s="3">
        <f t="shared" si="36"/>
        <v>1.2673750000000001</v>
      </c>
      <c r="H87" s="3" t="s">
        <v>31</v>
      </c>
      <c r="I87" s="9">
        <f t="shared" si="30"/>
        <v>0.5149106</v>
      </c>
      <c r="J87" s="3" t="s">
        <v>31</v>
      </c>
      <c r="K87" s="3">
        <v>9.4780000000000003E-2</v>
      </c>
      <c r="L87" s="3" t="s">
        <v>31</v>
      </c>
      <c r="M87" s="3">
        <v>0</v>
      </c>
      <c r="N87" s="3" t="s">
        <v>31</v>
      </c>
      <c r="O87" s="3">
        <v>0.42013060000000002</v>
      </c>
      <c r="P87" s="3" t="s">
        <v>31</v>
      </c>
      <c r="Q87" s="3">
        <v>0</v>
      </c>
      <c r="R87" s="3" t="s">
        <v>31</v>
      </c>
      <c r="S87" s="3" t="s">
        <v>31</v>
      </c>
      <c r="T87" s="3" t="s">
        <v>31</v>
      </c>
      <c r="U87" s="3" t="s">
        <v>31</v>
      </c>
      <c r="V87" s="28" t="s">
        <v>329</v>
      </c>
    </row>
    <row r="88" spans="1:22" ht="63" x14ac:dyDescent="0.25">
      <c r="A88" s="7" t="s">
        <v>475</v>
      </c>
      <c r="B88" s="27" t="s">
        <v>314</v>
      </c>
      <c r="C88" s="28" t="s">
        <v>315</v>
      </c>
      <c r="D88" s="3">
        <v>0.9488916666666668</v>
      </c>
      <c r="E88" s="3">
        <v>0</v>
      </c>
      <c r="F88" s="3" t="s">
        <v>31</v>
      </c>
      <c r="G88" s="3">
        <f t="shared" si="36"/>
        <v>0.9488916666666668</v>
      </c>
      <c r="H88" s="3" t="s">
        <v>31</v>
      </c>
      <c r="I88" s="9">
        <f t="shared" si="30"/>
        <v>0.51265030999999994</v>
      </c>
      <c r="J88" s="3" t="s">
        <v>31</v>
      </c>
      <c r="K88" s="3">
        <v>0.44676328999999998</v>
      </c>
      <c r="L88" s="3" t="s">
        <v>31</v>
      </c>
      <c r="M88" s="3">
        <f>65887.02/1000000</f>
        <v>6.5887020000000004E-2</v>
      </c>
      <c r="N88" s="3" t="s">
        <v>31</v>
      </c>
      <c r="O88" s="3">
        <v>0</v>
      </c>
      <c r="P88" s="3" t="s">
        <v>31</v>
      </c>
      <c r="Q88" s="3">
        <v>0</v>
      </c>
      <c r="R88" s="3" t="s">
        <v>31</v>
      </c>
      <c r="S88" s="3" t="s">
        <v>31</v>
      </c>
      <c r="T88" s="3" t="s">
        <v>31</v>
      </c>
      <c r="U88" s="3" t="s">
        <v>31</v>
      </c>
      <c r="V88" s="28" t="s">
        <v>330</v>
      </c>
    </row>
    <row r="89" spans="1:22" ht="63" x14ac:dyDescent="0.25">
      <c r="A89" s="7" t="s">
        <v>476</v>
      </c>
      <c r="B89" s="27" t="s">
        <v>316</v>
      </c>
      <c r="C89" s="28" t="s">
        <v>317</v>
      </c>
      <c r="D89" s="3">
        <v>0.67269166666666669</v>
      </c>
      <c r="E89" s="3">
        <v>0</v>
      </c>
      <c r="F89" s="3" t="s">
        <v>31</v>
      </c>
      <c r="G89" s="3">
        <f t="shared" si="36"/>
        <v>0.67269166666666669</v>
      </c>
      <c r="H89" s="3" t="s">
        <v>31</v>
      </c>
      <c r="I89" s="9">
        <f t="shared" si="30"/>
        <v>0.355462</v>
      </c>
      <c r="J89" s="3" t="s">
        <v>31</v>
      </c>
      <c r="K89" s="3">
        <v>0.11445</v>
      </c>
      <c r="L89" s="3" t="s">
        <v>31</v>
      </c>
      <c r="M89" s="3">
        <v>0.241012</v>
      </c>
      <c r="N89" s="3" t="s">
        <v>31</v>
      </c>
      <c r="O89" s="3">
        <v>0</v>
      </c>
      <c r="P89" s="3" t="s">
        <v>31</v>
      </c>
      <c r="Q89" s="3">
        <v>0</v>
      </c>
      <c r="R89" s="3" t="s">
        <v>31</v>
      </c>
      <c r="S89" s="3" t="s">
        <v>31</v>
      </c>
      <c r="T89" s="3" t="s">
        <v>31</v>
      </c>
      <c r="U89" s="3" t="s">
        <v>31</v>
      </c>
      <c r="V89" s="28" t="s">
        <v>331</v>
      </c>
    </row>
    <row r="90" spans="1:22" ht="78.75" x14ac:dyDescent="0.25">
      <c r="A90" s="7" t="s">
        <v>477</v>
      </c>
      <c r="B90" s="28" t="s">
        <v>318</v>
      </c>
      <c r="C90" s="7" t="s">
        <v>319</v>
      </c>
      <c r="D90" s="3">
        <v>0.64332500000000004</v>
      </c>
      <c r="E90" s="3">
        <v>0</v>
      </c>
      <c r="F90" s="3" t="s">
        <v>31</v>
      </c>
      <c r="G90" s="3">
        <f t="shared" si="36"/>
        <v>0.64332500000000004</v>
      </c>
      <c r="H90" s="3" t="s">
        <v>31</v>
      </c>
      <c r="I90" s="9">
        <f t="shared" si="30"/>
        <v>0.33197743000000002</v>
      </c>
      <c r="J90" s="3" t="s">
        <v>31</v>
      </c>
      <c r="K90" s="3">
        <v>0.22482142999999999</v>
      </c>
      <c r="L90" s="3" t="s">
        <v>31</v>
      </c>
      <c r="M90" s="3">
        <v>0.107156</v>
      </c>
      <c r="N90" s="3" t="s">
        <v>31</v>
      </c>
      <c r="O90" s="3">
        <v>0</v>
      </c>
      <c r="P90" s="3" t="s">
        <v>31</v>
      </c>
      <c r="Q90" s="3">
        <v>0</v>
      </c>
      <c r="R90" s="3" t="s">
        <v>31</v>
      </c>
      <c r="S90" s="3" t="s">
        <v>31</v>
      </c>
      <c r="T90" s="3" t="s">
        <v>31</v>
      </c>
      <c r="U90" s="3" t="s">
        <v>31</v>
      </c>
      <c r="V90" s="28" t="s">
        <v>332</v>
      </c>
    </row>
    <row r="91" spans="1:22" ht="63" x14ac:dyDescent="0.25">
      <c r="A91" s="7" t="s">
        <v>478</v>
      </c>
      <c r="B91" s="27" t="s">
        <v>167</v>
      </c>
      <c r="C91" s="7" t="s">
        <v>168</v>
      </c>
      <c r="D91" s="3">
        <v>1.93</v>
      </c>
      <c r="E91" s="3">
        <v>0.42</v>
      </c>
      <c r="F91" s="3" t="s">
        <v>31</v>
      </c>
      <c r="G91" s="3">
        <f t="shared" si="36"/>
        <v>1.51</v>
      </c>
      <c r="H91" s="3" t="s">
        <v>31</v>
      </c>
      <c r="I91" s="9">
        <f t="shared" si="30"/>
        <v>2.7809526299999998</v>
      </c>
      <c r="J91" s="3" t="s">
        <v>31</v>
      </c>
      <c r="K91" s="3">
        <v>0</v>
      </c>
      <c r="L91" s="3" t="s">
        <v>31</v>
      </c>
      <c r="M91" s="3">
        <v>0</v>
      </c>
      <c r="N91" s="3" t="s">
        <v>31</v>
      </c>
      <c r="O91" s="3">
        <v>2.7809526299999998</v>
      </c>
      <c r="P91" s="3" t="s">
        <v>31</v>
      </c>
      <c r="Q91" s="3">
        <v>0</v>
      </c>
      <c r="R91" s="3" t="s">
        <v>31</v>
      </c>
      <c r="S91" s="3" t="s">
        <v>31</v>
      </c>
      <c r="T91" s="3" t="s">
        <v>31</v>
      </c>
      <c r="U91" s="3" t="s">
        <v>31</v>
      </c>
      <c r="V91" s="28" t="s">
        <v>333</v>
      </c>
    </row>
    <row r="92" spans="1:22" ht="31.5" x14ac:dyDescent="0.25">
      <c r="A92" s="7" t="s">
        <v>96</v>
      </c>
      <c r="B92" s="36" t="s">
        <v>97</v>
      </c>
      <c r="C92" s="28" t="s">
        <v>33</v>
      </c>
      <c r="D92" s="28">
        <f>D93+D97</f>
        <v>8.4604900000000001</v>
      </c>
      <c r="E92" s="3">
        <v>0</v>
      </c>
      <c r="F92" s="28" t="s">
        <v>31</v>
      </c>
      <c r="G92" s="60">
        <f t="shared" ref="G92:Q92" si="37">G93+G97</f>
        <v>8.4604900000000001</v>
      </c>
      <c r="H92" s="60">
        <f t="shared" si="37"/>
        <v>8.468</v>
      </c>
      <c r="I92" s="4">
        <f t="shared" si="37"/>
        <v>6.9663399999999998</v>
      </c>
      <c r="J92" s="4">
        <f t="shared" si="37"/>
        <v>1.982</v>
      </c>
      <c r="K92" s="4">
        <f t="shared" si="37"/>
        <v>6.93</v>
      </c>
      <c r="L92" s="4">
        <f t="shared" si="37"/>
        <v>1.982</v>
      </c>
      <c r="M92" s="4">
        <f t="shared" si="37"/>
        <v>0</v>
      </c>
      <c r="N92" s="4">
        <f t="shared" si="37"/>
        <v>1.982</v>
      </c>
      <c r="O92" s="4">
        <f t="shared" si="37"/>
        <v>3.6339999999999997E-2</v>
      </c>
      <c r="P92" s="4">
        <f t="shared" si="37"/>
        <v>2.5220000000000002</v>
      </c>
      <c r="Q92" s="4">
        <f t="shared" si="37"/>
        <v>0</v>
      </c>
      <c r="R92" s="60" t="s">
        <v>31</v>
      </c>
      <c r="S92" s="60">
        <v>1.4941500000000003</v>
      </c>
      <c r="T92" s="60">
        <v>-1.5016600000000002</v>
      </c>
      <c r="U92" s="60">
        <v>-17.733349078885219</v>
      </c>
      <c r="V92" s="37" t="s">
        <v>31</v>
      </c>
    </row>
    <row r="93" spans="1:22" ht="31.5" x14ac:dyDescent="0.25">
      <c r="A93" s="7" t="s">
        <v>98</v>
      </c>
      <c r="B93" s="61" t="s">
        <v>99</v>
      </c>
      <c r="C93" s="28" t="s">
        <v>33</v>
      </c>
      <c r="D93" s="60">
        <f>SUM(D94:D95)</f>
        <v>7.92049</v>
      </c>
      <c r="E93" s="60">
        <f>SUM(E94:E95)</f>
        <v>0</v>
      </c>
      <c r="F93" s="60">
        <f>SUM(F94:F95)</f>
        <v>0</v>
      </c>
      <c r="G93" s="60">
        <f>SUM(G94:G95)</f>
        <v>7.92049</v>
      </c>
      <c r="H93" s="60">
        <f>SUM(H94:H95)</f>
        <v>7.9279999999999999</v>
      </c>
      <c r="I93" s="60">
        <f t="shared" ref="I93:Q93" si="38">SUM(I94:I95)</f>
        <v>6.9663399999999998</v>
      </c>
      <c r="J93" s="60">
        <f t="shared" si="38"/>
        <v>1.982</v>
      </c>
      <c r="K93" s="60">
        <f t="shared" si="38"/>
        <v>6.93</v>
      </c>
      <c r="L93" s="60">
        <f t="shared" si="38"/>
        <v>1.982</v>
      </c>
      <c r="M93" s="60">
        <f t="shared" si="38"/>
        <v>0</v>
      </c>
      <c r="N93" s="60">
        <f t="shared" si="38"/>
        <v>1.982</v>
      </c>
      <c r="O93" s="60">
        <f t="shared" si="38"/>
        <v>3.6339999999999997E-2</v>
      </c>
      <c r="P93" s="60">
        <f t="shared" si="38"/>
        <v>1.982</v>
      </c>
      <c r="Q93" s="60">
        <f t="shared" si="38"/>
        <v>0</v>
      </c>
      <c r="R93" s="60" t="s">
        <v>31</v>
      </c>
      <c r="S93" s="60">
        <v>0.95415000000000028</v>
      </c>
      <c r="T93" s="60">
        <v>-0.96166000000000018</v>
      </c>
      <c r="U93" s="60">
        <v>-12.129919273461152</v>
      </c>
      <c r="V93" s="1" t="s">
        <v>31</v>
      </c>
    </row>
    <row r="94" spans="1:22" ht="47.25" x14ac:dyDescent="0.25">
      <c r="A94" s="7" t="s">
        <v>100</v>
      </c>
      <c r="B94" s="53" t="s">
        <v>171</v>
      </c>
      <c r="C94" s="32" t="s">
        <v>172</v>
      </c>
      <c r="D94" s="9">
        <v>1.0049999999999999</v>
      </c>
      <c r="E94" s="3">
        <v>0</v>
      </c>
      <c r="F94" s="3" t="s">
        <v>31</v>
      </c>
      <c r="G94" s="3">
        <f>D94-E94</f>
        <v>1.0049999999999999</v>
      </c>
      <c r="H94" s="1">
        <f>J94+L94+N94+P94</f>
        <v>1.008</v>
      </c>
      <c r="I94" s="1">
        <f>K94+M94+O94+Q94</f>
        <v>3.6339999999999997E-2</v>
      </c>
      <c r="J94" s="1">
        <v>0.252</v>
      </c>
      <c r="K94" s="1">
        <v>0</v>
      </c>
      <c r="L94" s="4">
        <v>0.252</v>
      </c>
      <c r="M94" s="3">
        <v>0</v>
      </c>
      <c r="N94" s="4">
        <v>0.252</v>
      </c>
      <c r="O94" s="4">
        <v>3.6339999999999997E-2</v>
      </c>
      <c r="P94" s="4">
        <v>0.252</v>
      </c>
      <c r="Q94" s="1">
        <v>0</v>
      </c>
      <c r="R94" s="8" t="s">
        <v>31</v>
      </c>
      <c r="S94" s="3">
        <v>0.96865999999999985</v>
      </c>
      <c r="T94" s="3">
        <v>-0.97165999999999997</v>
      </c>
      <c r="U94" s="3">
        <v>-96.394841269841265</v>
      </c>
      <c r="V94" s="10" t="s">
        <v>174</v>
      </c>
    </row>
    <row r="95" spans="1:22" ht="31.5" x14ac:dyDescent="0.25">
      <c r="A95" s="7" t="s">
        <v>173</v>
      </c>
      <c r="B95" s="28" t="s">
        <v>101</v>
      </c>
      <c r="C95" s="32" t="s">
        <v>102</v>
      </c>
      <c r="D95" s="1">
        <v>6.9154900000000001</v>
      </c>
      <c r="E95" s="3">
        <v>0</v>
      </c>
      <c r="F95" s="3" t="s">
        <v>31</v>
      </c>
      <c r="G95" s="3">
        <f>D95-E95</f>
        <v>6.9154900000000001</v>
      </c>
      <c r="H95" s="1">
        <f>J95+L95+N95+P95</f>
        <v>6.92</v>
      </c>
      <c r="I95" s="1">
        <f>K95+M95+O95+Q95</f>
        <v>6.93</v>
      </c>
      <c r="J95" s="3">
        <v>1.73</v>
      </c>
      <c r="K95" s="3">
        <v>6.93</v>
      </c>
      <c r="L95" s="4">
        <v>1.73</v>
      </c>
      <c r="M95" s="3">
        <v>0</v>
      </c>
      <c r="N95" s="4">
        <v>1.73</v>
      </c>
      <c r="O95" s="4">
        <v>0</v>
      </c>
      <c r="P95" s="4">
        <v>1.73</v>
      </c>
      <c r="Q95" s="1">
        <v>0</v>
      </c>
      <c r="R95" s="3" t="s">
        <v>31</v>
      </c>
      <c r="S95" s="3">
        <v>-1.4509999999999579E-2</v>
      </c>
      <c r="T95" s="3">
        <v>9.9999999999997868E-3</v>
      </c>
      <c r="U95" s="3">
        <v>0.14450867052022812</v>
      </c>
      <c r="V95" s="10" t="s">
        <v>103</v>
      </c>
    </row>
    <row r="96" spans="1:22" ht="31.5" x14ac:dyDescent="0.25">
      <c r="A96" s="7" t="s">
        <v>104</v>
      </c>
      <c r="B96" s="61" t="s">
        <v>105</v>
      </c>
      <c r="C96" s="28" t="s">
        <v>33</v>
      </c>
      <c r="D96" s="28">
        <f>SUM(D97)</f>
        <v>0.54</v>
      </c>
      <c r="E96" s="3">
        <v>0</v>
      </c>
      <c r="F96" s="28" t="s">
        <v>31</v>
      </c>
      <c r="G96" s="62">
        <f>SUM(G97)</f>
        <v>0.54</v>
      </c>
      <c r="H96" s="62">
        <f>J96+L96+N96+P96</f>
        <v>0.54</v>
      </c>
      <c r="I96" s="4">
        <f>I97</f>
        <v>0</v>
      </c>
      <c r="J96" s="4">
        <f t="shared" ref="J96:Q96" si="39">J97</f>
        <v>0</v>
      </c>
      <c r="K96" s="4">
        <f t="shared" si="39"/>
        <v>0</v>
      </c>
      <c r="L96" s="4">
        <f t="shared" si="39"/>
        <v>0</v>
      </c>
      <c r="M96" s="4">
        <f t="shared" si="39"/>
        <v>0</v>
      </c>
      <c r="N96" s="4">
        <f t="shared" si="39"/>
        <v>0</v>
      </c>
      <c r="O96" s="4">
        <f t="shared" si="39"/>
        <v>0</v>
      </c>
      <c r="P96" s="4">
        <f t="shared" si="39"/>
        <v>0.54</v>
      </c>
      <c r="Q96" s="4">
        <f t="shared" si="39"/>
        <v>0</v>
      </c>
      <c r="R96" s="62" t="s">
        <v>31</v>
      </c>
      <c r="S96" s="62">
        <v>0.54</v>
      </c>
      <c r="T96" s="62">
        <v>-0.54</v>
      </c>
      <c r="U96" s="62">
        <v>-100</v>
      </c>
      <c r="V96" s="13" t="s">
        <v>31</v>
      </c>
    </row>
    <row r="97" spans="1:22" ht="63" x14ac:dyDescent="0.25">
      <c r="A97" s="7" t="s">
        <v>106</v>
      </c>
      <c r="B97" s="36" t="s">
        <v>107</v>
      </c>
      <c r="C97" s="32" t="s">
        <v>108</v>
      </c>
      <c r="D97" s="1">
        <v>0.54</v>
      </c>
      <c r="E97" s="3">
        <v>0</v>
      </c>
      <c r="F97" s="3" t="s">
        <v>31</v>
      </c>
      <c r="G97" s="3">
        <f>D97-E97</f>
        <v>0.54</v>
      </c>
      <c r="H97" s="1">
        <f>J97+L97+N97+P97</f>
        <v>0.54</v>
      </c>
      <c r="I97" s="1">
        <f>K97+M97+O97+Q97</f>
        <v>0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4">
        <v>0.54</v>
      </c>
      <c r="Q97" s="3">
        <v>0</v>
      </c>
      <c r="R97" s="3" t="s">
        <v>31</v>
      </c>
      <c r="S97" s="3">
        <v>0.54</v>
      </c>
      <c r="T97" s="3">
        <v>-0.54</v>
      </c>
      <c r="U97" s="3">
        <v>-100</v>
      </c>
      <c r="V97" s="10" t="s">
        <v>103</v>
      </c>
    </row>
    <row r="98" spans="1:22" ht="63" x14ac:dyDescent="0.25">
      <c r="A98" s="63" t="s">
        <v>109</v>
      </c>
      <c r="B98" s="64" t="s">
        <v>110</v>
      </c>
      <c r="C98" s="63" t="s">
        <v>33</v>
      </c>
      <c r="D98" s="3" t="s">
        <v>31</v>
      </c>
      <c r="E98" s="3" t="s">
        <v>31</v>
      </c>
      <c r="F98" s="3" t="s">
        <v>31</v>
      </c>
      <c r="G98" s="3" t="s">
        <v>31</v>
      </c>
      <c r="H98" s="3" t="s">
        <v>31</v>
      </c>
      <c r="I98" s="3" t="s">
        <v>31</v>
      </c>
      <c r="J98" s="3" t="s">
        <v>31</v>
      </c>
      <c r="K98" s="3" t="s">
        <v>31</v>
      </c>
      <c r="L98" s="3" t="s">
        <v>31</v>
      </c>
      <c r="M98" s="3" t="s">
        <v>31</v>
      </c>
      <c r="N98" s="3" t="s">
        <v>31</v>
      </c>
      <c r="O98" s="3" t="s">
        <v>31</v>
      </c>
      <c r="P98" s="3" t="s">
        <v>31</v>
      </c>
      <c r="Q98" s="3" t="s">
        <v>31</v>
      </c>
      <c r="R98" s="3" t="s">
        <v>31</v>
      </c>
      <c r="S98" s="3" t="s">
        <v>31</v>
      </c>
      <c r="T98" s="3" t="s">
        <v>31</v>
      </c>
      <c r="U98" s="3" t="s">
        <v>31</v>
      </c>
      <c r="V98" s="65" t="s">
        <v>31</v>
      </c>
    </row>
    <row r="99" spans="1:22" ht="31.5" x14ac:dyDescent="0.25">
      <c r="A99" s="5" t="s">
        <v>111</v>
      </c>
      <c r="B99" s="55" t="s">
        <v>112</v>
      </c>
      <c r="C99" s="5" t="s">
        <v>33</v>
      </c>
      <c r="D99" s="3">
        <f t="shared" ref="D99:Q99" si="40">SUM(D100:D128)</f>
        <v>155.45172381333333</v>
      </c>
      <c r="E99" s="3">
        <f t="shared" si="40"/>
        <v>14.213495289999999</v>
      </c>
      <c r="F99" s="3">
        <f t="shared" si="40"/>
        <v>0</v>
      </c>
      <c r="G99" s="3">
        <f t="shared" si="40"/>
        <v>141.23822852333331</v>
      </c>
      <c r="H99" s="3">
        <f t="shared" si="40"/>
        <v>97.001599999999996</v>
      </c>
      <c r="I99" s="3">
        <f t="shared" si="40"/>
        <v>27.236573590000006</v>
      </c>
      <c r="J99" s="3">
        <f t="shared" si="40"/>
        <v>0</v>
      </c>
      <c r="K99" s="3">
        <f t="shared" si="40"/>
        <v>3.3829877399999995</v>
      </c>
      <c r="L99" s="3">
        <f t="shared" si="40"/>
        <v>0</v>
      </c>
      <c r="M99" s="3">
        <f t="shared" si="40"/>
        <v>8.6343557700000009</v>
      </c>
      <c r="N99" s="3">
        <f t="shared" si="40"/>
        <v>7.03</v>
      </c>
      <c r="O99" s="3">
        <f t="shared" si="40"/>
        <v>15.219230080000001</v>
      </c>
      <c r="P99" s="3">
        <f t="shared" si="40"/>
        <v>89.971599999999995</v>
      </c>
      <c r="Q99" s="3">
        <f t="shared" si="40"/>
        <v>0</v>
      </c>
      <c r="R99" s="3" t="s">
        <v>31</v>
      </c>
      <c r="S99" s="3">
        <v>114.0016549333333</v>
      </c>
      <c r="T99" s="3">
        <v>-69.76502640999999</v>
      </c>
      <c r="U99" s="3">
        <v>-71.921521304803221</v>
      </c>
      <c r="V99" s="65" t="s">
        <v>31</v>
      </c>
    </row>
    <row r="100" spans="1:22" ht="63" x14ac:dyDescent="0.25">
      <c r="A100" s="7" t="s">
        <v>113</v>
      </c>
      <c r="B100" s="36" t="s">
        <v>258</v>
      </c>
      <c r="C100" s="30" t="s">
        <v>259</v>
      </c>
      <c r="D100" s="3">
        <v>5.6041075000000005</v>
      </c>
      <c r="E100" s="3">
        <v>0</v>
      </c>
      <c r="F100" s="3" t="s">
        <v>31</v>
      </c>
      <c r="G100" s="9">
        <f>D100-E100</f>
        <v>5.6041075000000005</v>
      </c>
      <c r="H100" s="9">
        <f t="shared" ref="H100" si="41">J100+L100+N100+P100</f>
        <v>7.03</v>
      </c>
      <c r="I100" s="9">
        <f t="shared" ref="I100" si="42">K100+M100+O100+Q100</f>
        <v>0</v>
      </c>
      <c r="J100" s="1">
        <v>0</v>
      </c>
      <c r="K100" s="1">
        <v>0</v>
      </c>
      <c r="L100" s="1">
        <v>0</v>
      </c>
      <c r="M100" s="1">
        <v>0</v>
      </c>
      <c r="N100" s="1">
        <v>7.03</v>
      </c>
      <c r="O100" s="1">
        <v>0</v>
      </c>
      <c r="P100" s="1">
        <v>0</v>
      </c>
      <c r="Q100" s="1">
        <v>0</v>
      </c>
      <c r="R100" s="3" t="s">
        <v>31</v>
      </c>
      <c r="S100" s="3">
        <v>5.6041075000000005</v>
      </c>
      <c r="T100" s="3">
        <v>-7.03</v>
      </c>
      <c r="U100" s="3">
        <v>-100</v>
      </c>
      <c r="V100" s="35" t="s">
        <v>271</v>
      </c>
    </row>
    <row r="101" spans="1:22" ht="63" x14ac:dyDescent="0.25">
      <c r="A101" s="7" t="s">
        <v>114</v>
      </c>
      <c r="B101" s="36" t="s">
        <v>260</v>
      </c>
      <c r="C101" s="30" t="s">
        <v>261</v>
      </c>
      <c r="D101" s="3">
        <v>7.157232500000001</v>
      </c>
      <c r="E101" s="3">
        <v>0</v>
      </c>
      <c r="F101" s="3" t="s">
        <v>31</v>
      </c>
      <c r="G101" s="9">
        <f t="shared" ref="G101:G111" si="43">D101-E101</f>
        <v>7.157232500000001</v>
      </c>
      <c r="H101" s="9">
        <f t="shared" ref="H101:H108" si="44">J101+L101+N101+P101</f>
        <v>6.0995100000000004</v>
      </c>
      <c r="I101" s="9">
        <f t="shared" ref="I101:I116" si="45">K101+M101+O101+Q101</f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6.0995100000000004</v>
      </c>
      <c r="Q101" s="1">
        <v>0</v>
      </c>
      <c r="R101" s="3" t="s">
        <v>31</v>
      </c>
      <c r="S101" s="3">
        <v>7.157232500000001</v>
      </c>
      <c r="T101" s="3">
        <v>-6.0995100000000004</v>
      </c>
      <c r="U101" s="3">
        <v>-100</v>
      </c>
      <c r="V101" s="35" t="s">
        <v>272</v>
      </c>
    </row>
    <row r="102" spans="1:22" ht="47.25" x14ac:dyDescent="0.25">
      <c r="A102" s="7" t="s">
        <v>115</v>
      </c>
      <c r="B102" s="29" t="s">
        <v>262</v>
      </c>
      <c r="C102" s="32" t="s">
        <v>263</v>
      </c>
      <c r="D102" s="3">
        <v>10.397866666666667</v>
      </c>
      <c r="E102" s="3">
        <v>0</v>
      </c>
      <c r="F102" s="3" t="s">
        <v>31</v>
      </c>
      <c r="G102" s="9">
        <f t="shared" si="43"/>
        <v>10.397866666666667</v>
      </c>
      <c r="H102" s="9">
        <f t="shared" si="44"/>
        <v>12.905480000000001</v>
      </c>
      <c r="I102" s="9">
        <f t="shared" si="45"/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12.905480000000001</v>
      </c>
      <c r="Q102" s="1">
        <v>0</v>
      </c>
      <c r="R102" s="3" t="s">
        <v>31</v>
      </c>
      <c r="S102" s="3">
        <v>10.397866666666667</v>
      </c>
      <c r="T102" s="3">
        <v>-12.905480000000001</v>
      </c>
      <c r="U102" s="3">
        <v>-100</v>
      </c>
      <c r="V102" s="40" t="s">
        <v>273</v>
      </c>
    </row>
    <row r="103" spans="1:22" ht="78.75" x14ac:dyDescent="0.25">
      <c r="A103" s="7" t="s">
        <v>116</v>
      </c>
      <c r="B103" s="36" t="s">
        <v>264</v>
      </c>
      <c r="C103" s="30" t="s">
        <v>265</v>
      </c>
      <c r="D103" s="3">
        <v>1.0806916666666666</v>
      </c>
      <c r="E103" s="3">
        <v>6.9491529999999996E-2</v>
      </c>
      <c r="F103" s="3" t="s">
        <v>31</v>
      </c>
      <c r="G103" s="9">
        <f t="shared" si="43"/>
        <v>1.0112001366666665</v>
      </c>
      <c r="H103" s="9">
        <f t="shared" si="44"/>
        <v>1.0806899999999999</v>
      </c>
      <c r="I103" s="9">
        <f t="shared" si="45"/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1.0806899999999999</v>
      </c>
      <c r="Q103" s="1">
        <v>0</v>
      </c>
      <c r="R103" s="3" t="s">
        <v>31</v>
      </c>
      <c r="S103" s="3">
        <v>1.0112001366666665</v>
      </c>
      <c r="T103" s="3">
        <v>-1.0806899999999999</v>
      </c>
      <c r="U103" s="3">
        <v>-100</v>
      </c>
      <c r="V103" s="28" t="s">
        <v>274</v>
      </c>
    </row>
    <row r="104" spans="1:22" ht="78.75" x14ac:dyDescent="0.25">
      <c r="A104" s="7" t="s">
        <v>117</v>
      </c>
      <c r="B104" s="35" t="s">
        <v>186</v>
      </c>
      <c r="C104" s="30" t="s">
        <v>187</v>
      </c>
      <c r="D104" s="3">
        <v>3.7537166666666666</v>
      </c>
      <c r="E104" s="3">
        <v>0.21355932</v>
      </c>
      <c r="F104" s="3" t="s">
        <v>31</v>
      </c>
      <c r="G104" s="9">
        <f t="shared" si="43"/>
        <v>3.5401573466666667</v>
      </c>
      <c r="H104" s="9">
        <f t="shared" si="44"/>
        <v>3.56427</v>
      </c>
      <c r="I104" s="9">
        <f t="shared" si="45"/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3.56427</v>
      </c>
      <c r="Q104" s="1">
        <v>0</v>
      </c>
      <c r="R104" s="3" t="s">
        <v>31</v>
      </c>
      <c r="S104" s="3">
        <v>3.5401573466666667</v>
      </c>
      <c r="T104" s="3">
        <v>-3.56427</v>
      </c>
      <c r="U104" s="3">
        <v>-100</v>
      </c>
      <c r="V104" s="28" t="s">
        <v>275</v>
      </c>
    </row>
    <row r="105" spans="1:22" ht="94.5" x14ac:dyDescent="0.25">
      <c r="A105" s="7" t="s">
        <v>118</v>
      </c>
      <c r="B105" s="27" t="s">
        <v>266</v>
      </c>
      <c r="C105" s="28" t="s">
        <v>267</v>
      </c>
      <c r="D105" s="3">
        <v>14.306946666666667</v>
      </c>
      <c r="E105" s="3">
        <v>0.23100000000000001</v>
      </c>
      <c r="F105" s="3" t="s">
        <v>31</v>
      </c>
      <c r="G105" s="9">
        <f t="shared" si="43"/>
        <v>14.075946666666667</v>
      </c>
      <c r="H105" s="9">
        <f t="shared" si="44"/>
        <v>11.95144</v>
      </c>
      <c r="I105" s="9">
        <f t="shared" si="45"/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11.95144</v>
      </c>
      <c r="Q105" s="1">
        <v>0</v>
      </c>
      <c r="R105" s="3" t="s">
        <v>31</v>
      </c>
      <c r="S105" s="3">
        <v>14.075946666666667</v>
      </c>
      <c r="T105" s="3">
        <v>-11.95144</v>
      </c>
      <c r="U105" s="3">
        <v>-100</v>
      </c>
      <c r="V105" s="28" t="s">
        <v>276</v>
      </c>
    </row>
    <row r="106" spans="1:22" ht="94.5" x14ac:dyDescent="0.25">
      <c r="A106" s="7" t="s">
        <v>119</v>
      </c>
      <c r="B106" s="36" t="s">
        <v>268</v>
      </c>
      <c r="C106" s="28" t="s">
        <v>269</v>
      </c>
      <c r="D106" s="3">
        <v>18.5990325</v>
      </c>
      <c r="E106" s="3">
        <v>7.9444440000000005E-2</v>
      </c>
      <c r="F106" s="3" t="s">
        <v>31</v>
      </c>
      <c r="G106" s="9">
        <f t="shared" si="43"/>
        <v>18.51958806</v>
      </c>
      <c r="H106" s="9">
        <f t="shared" si="44"/>
        <v>15.53688</v>
      </c>
      <c r="I106" s="9">
        <f t="shared" si="45"/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15.53688</v>
      </c>
      <c r="Q106" s="1">
        <v>0</v>
      </c>
      <c r="R106" s="3" t="s">
        <v>31</v>
      </c>
      <c r="S106" s="3">
        <v>18.51958806</v>
      </c>
      <c r="T106" s="3">
        <v>-15.53688</v>
      </c>
      <c r="U106" s="3">
        <v>-100</v>
      </c>
      <c r="V106" s="28" t="s">
        <v>277</v>
      </c>
    </row>
    <row r="107" spans="1:22" ht="63" x14ac:dyDescent="0.25">
      <c r="A107" s="7" t="s">
        <v>120</v>
      </c>
      <c r="B107" s="41" t="s">
        <v>270</v>
      </c>
      <c r="C107" s="28" t="s">
        <v>170</v>
      </c>
      <c r="D107" s="3">
        <v>35.18</v>
      </c>
      <c r="E107" s="3">
        <v>0</v>
      </c>
      <c r="F107" s="3" t="s">
        <v>31</v>
      </c>
      <c r="G107" s="9">
        <f t="shared" si="43"/>
        <v>35.18</v>
      </c>
      <c r="H107" s="9">
        <f t="shared" si="44"/>
        <v>32.1</v>
      </c>
      <c r="I107" s="9">
        <f t="shared" si="45"/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32.1</v>
      </c>
      <c r="Q107" s="1">
        <v>0</v>
      </c>
      <c r="R107" s="3" t="s">
        <v>31</v>
      </c>
      <c r="S107" s="3">
        <v>35.18</v>
      </c>
      <c r="T107" s="3">
        <v>-32.1</v>
      </c>
      <c r="U107" s="3">
        <v>-100</v>
      </c>
      <c r="V107" s="28" t="s">
        <v>278</v>
      </c>
    </row>
    <row r="108" spans="1:22" ht="63" x14ac:dyDescent="0.25">
      <c r="A108" s="7" t="s">
        <v>121</v>
      </c>
      <c r="B108" s="27" t="s">
        <v>204</v>
      </c>
      <c r="C108" s="30" t="s">
        <v>203</v>
      </c>
      <c r="D108" s="3">
        <v>20.239999999999998</v>
      </c>
      <c r="E108" s="3">
        <v>13.51</v>
      </c>
      <c r="F108" s="3" t="s">
        <v>31</v>
      </c>
      <c r="G108" s="9">
        <f t="shared" si="43"/>
        <v>6.7299999999999986</v>
      </c>
      <c r="H108" s="9">
        <f t="shared" si="44"/>
        <v>6.7333299999999996</v>
      </c>
      <c r="I108" s="9">
        <f t="shared" si="45"/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6.7333299999999996</v>
      </c>
      <c r="Q108" s="1">
        <v>0</v>
      </c>
      <c r="R108" s="3" t="s">
        <v>31</v>
      </c>
      <c r="S108" s="3">
        <v>6.7299999999999986</v>
      </c>
      <c r="T108" s="3">
        <v>-6.7333299999999996</v>
      </c>
      <c r="U108" s="3">
        <v>-100</v>
      </c>
      <c r="V108" s="10" t="s">
        <v>279</v>
      </c>
    </row>
    <row r="109" spans="1:22" ht="47.25" x14ac:dyDescent="0.25">
      <c r="A109" s="7" t="s">
        <v>122</v>
      </c>
      <c r="B109" s="27" t="s">
        <v>439</v>
      </c>
      <c r="C109" s="30" t="s">
        <v>440</v>
      </c>
      <c r="D109" s="3">
        <v>1.2666666666666668</v>
      </c>
      <c r="E109" s="3">
        <v>0</v>
      </c>
      <c r="F109" s="3" t="s">
        <v>31</v>
      </c>
      <c r="G109" s="9">
        <f t="shared" si="43"/>
        <v>1.2666666666666668</v>
      </c>
      <c r="H109" s="13" t="s">
        <v>31</v>
      </c>
      <c r="I109" s="9">
        <f t="shared" ref="I109:I113" si="46">K109+M109+O109+Q109</f>
        <v>0.47424757000000001</v>
      </c>
      <c r="J109" s="13" t="s">
        <v>31</v>
      </c>
      <c r="K109" s="1">
        <v>0</v>
      </c>
      <c r="L109" s="13" t="s">
        <v>31</v>
      </c>
      <c r="M109" s="1">
        <v>0</v>
      </c>
      <c r="N109" s="13" t="s">
        <v>31</v>
      </c>
      <c r="O109" s="1">
        <v>0.47424757000000001</v>
      </c>
      <c r="P109" s="13" t="s">
        <v>31</v>
      </c>
      <c r="Q109" s="1">
        <v>0</v>
      </c>
      <c r="R109" s="13" t="s">
        <v>31</v>
      </c>
      <c r="S109" s="3" t="s">
        <v>31</v>
      </c>
      <c r="T109" s="3" t="s">
        <v>31</v>
      </c>
      <c r="U109" s="3" t="s">
        <v>31</v>
      </c>
      <c r="V109" s="10" t="s">
        <v>449</v>
      </c>
    </row>
    <row r="110" spans="1:22" ht="63" x14ac:dyDescent="0.25">
      <c r="A110" s="7" t="s">
        <v>185</v>
      </c>
      <c r="B110" s="27" t="s">
        <v>441</v>
      </c>
      <c r="C110" s="30" t="s">
        <v>442</v>
      </c>
      <c r="D110" s="3">
        <v>4.166666666666667</v>
      </c>
      <c r="E110" s="3">
        <v>0</v>
      </c>
      <c r="F110" s="3" t="s">
        <v>31</v>
      </c>
      <c r="G110" s="9">
        <f t="shared" si="43"/>
        <v>4.166666666666667</v>
      </c>
      <c r="H110" s="13" t="s">
        <v>31</v>
      </c>
      <c r="I110" s="9">
        <f t="shared" si="46"/>
        <v>4.1742661099999996</v>
      </c>
      <c r="J110" s="13" t="s">
        <v>31</v>
      </c>
      <c r="K110" s="1">
        <v>0</v>
      </c>
      <c r="L110" s="13" t="s">
        <v>31</v>
      </c>
      <c r="M110" s="1">
        <v>0</v>
      </c>
      <c r="N110" s="13" t="s">
        <v>31</v>
      </c>
      <c r="O110" s="1">
        <v>4.1742661099999996</v>
      </c>
      <c r="P110" s="13" t="s">
        <v>31</v>
      </c>
      <c r="Q110" s="1">
        <v>0</v>
      </c>
      <c r="R110" s="13" t="s">
        <v>31</v>
      </c>
      <c r="S110" s="3" t="s">
        <v>31</v>
      </c>
      <c r="T110" s="3" t="s">
        <v>31</v>
      </c>
      <c r="U110" s="3" t="s">
        <v>31</v>
      </c>
      <c r="V110" s="10" t="s">
        <v>450</v>
      </c>
    </row>
    <row r="111" spans="1:22" ht="47.25" x14ac:dyDescent="0.25">
      <c r="A111" s="7" t="s">
        <v>123</v>
      </c>
      <c r="B111" s="27" t="s">
        <v>443</v>
      </c>
      <c r="C111" s="30" t="s">
        <v>444</v>
      </c>
      <c r="D111" s="3">
        <v>6.4</v>
      </c>
      <c r="E111" s="3">
        <v>0</v>
      </c>
      <c r="F111" s="3" t="s">
        <v>31</v>
      </c>
      <c r="G111" s="9">
        <f t="shared" si="43"/>
        <v>6.4</v>
      </c>
      <c r="H111" s="13" t="s">
        <v>31</v>
      </c>
      <c r="I111" s="9">
        <f t="shared" si="46"/>
        <v>6.3969443300000002</v>
      </c>
      <c r="J111" s="13" t="s">
        <v>31</v>
      </c>
      <c r="K111" s="1">
        <v>0</v>
      </c>
      <c r="L111" s="13" t="s">
        <v>31</v>
      </c>
      <c r="M111" s="1">
        <v>0</v>
      </c>
      <c r="N111" s="13" t="s">
        <v>31</v>
      </c>
      <c r="O111" s="1">
        <v>6.3969443300000002</v>
      </c>
      <c r="P111" s="13" t="s">
        <v>31</v>
      </c>
      <c r="Q111" s="1">
        <v>0</v>
      </c>
      <c r="R111" s="13" t="s">
        <v>31</v>
      </c>
      <c r="S111" s="3" t="s">
        <v>31</v>
      </c>
      <c r="T111" s="3" t="s">
        <v>31</v>
      </c>
      <c r="U111" s="3" t="s">
        <v>31</v>
      </c>
      <c r="V111" s="10" t="s">
        <v>451</v>
      </c>
    </row>
    <row r="112" spans="1:22" ht="47.25" x14ac:dyDescent="0.25">
      <c r="A112" s="7" t="s">
        <v>124</v>
      </c>
      <c r="B112" s="27" t="s">
        <v>445</v>
      </c>
      <c r="C112" s="30" t="s">
        <v>446</v>
      </c>
      <c r="D112" s="3" t="s">
        <v>31</v>
      </c>
      <c r="E112" s="3">
        <v>0</v>
      </c>
      <c r="F112" s="3" t="s">
        <v>31</v>
      </c>
      <c r="G112" s="3" t="s">
        <v>31</v>
      </c>
      <c r="H112" s="13" t="s">
        <v>31</v>
      </c>
      <c r="I112" s="9">
        <f t="shared" si="46"/>
        <v>0.95377084000000001</v>
      </c>
      <c r="J112" s="13" t="s">
        <v>31</v>
      </c>
      <c r="K112" s="1">
        <v>0</v>
      </c>
      <c r="L112" s="13" t="s">
        <v>31</v>
      </c>
      <c r="M112" s="1">
        <v>0</v>
      </c>
      <c r="N112" s="13" t="s">
        <v>31</v>
      </c>
      <c r="O112" s="1">
        <v>0.95377084000000001</v>
      </c>
      <c r="P112" s="13" t="s">
        <v>31</v>
      </c>
      <c r="Q112" s="1">
        <v>0</v>
      </c>
      <c r="R112" s="13" t="s">
        <v>31</v>
      </c>
      <c r="S112" s="3" t="s">
        <v>31</v>
      </c>
      <c r="T112" s="3" t="s">
        <v>31</v>
      </c>
      <c r="U112" s="3" t="s">
        <v>31</v>
      </c>
      <c r="V112" s="10" t="s">
        <v>452</v>
      </c>
    </row>
    <row r="113" spans="1:22" ht="141.75" x14ac:dyDescent="0.25">
      <c r="A113" s="7" t="s">
        <v>125</v>
      </c>
      <c r="B113" s="27" t="s">
        <v>447</v>
      </c>
      <c r="C113" s="30" t="s">
        <v>448</v>
      </c>
      <c r="D113" s="3" t="s">
        <v>31</v>
      </c>
      <c r="E113" s="3">
        <v>0</v>
      </c>
      <c r="F113" s="3" t="s">
        <v>31</v>
      </c>
      <c r="G113" s="3" t="s">
        <v>31</v>
      </c>
      <c r="H113" s="13" t="s">
        <v>31</v>
      </c>
      <c r="I113" s="9">
        <f t="shared" si="46"/>
        <v>1.9736433900000001</v>
      </c>
      <c r="J113" s="13" t="s">
        <v>31</v>
      </c>
      <c r="K113" s="1">
        <v>0</v>
      </c>
      <c r="L113" s="13" t="s">
        <v>31</v>
      </c>
      <c r="M113" s="1">
        <v>0</v>
      </c>
      <c r="N113" s="13" t="s">
        <v>31</v>
      </c>
      <c r="O113" s="1">
        <v>1.9736433900000001</v>
      </c>
      <c r="P113" s="13" t="s">
        <v>31</v>
      </c>
      <c r="Q113" s="1">
        <v>0</v>
      </c>
      <c r="R113" s="13" t="s">
        <v>31</v>
      </c>
      <c r="S113" s="3" t="s">
        <v>31</v>
      </c>
      <c r="T113" s="3" t="s">
        <v>31</v>
      </c>
      <c r="U113" s="3" t="s">
        <v>31</v>
      </c>
      <c r="V113" s="10" t="s">
        <v>453</v>
      </c>
    </row>
    <row r="114" spans="1:22" ht="47.25" x14ac:dyDescent="0.25">
      <c r="A114" s="7" t="s">
        <v>126</v>
      </c>
      <c r="B114" s="54" t="s">
        <v>401</v>
      </c>
      <c r="C114" s="7" t="s">
        <v>402</v>
      </c>
      <c r="D114" s="3">
        <v>0.71</v>
      </c>
      <c r="E114" s="3">
        <v>0</v>
      </c>
      <c r="F114" s="3" t="s">
        <v>31</v>
      </c>
      <c r="G114" s="9">
        <f t="shared" ref="G114:G116" si="47">D114-E114</f>
        <v>0.71</v>
      </c>
      <c r="H114" s="13" t="s">
        <v>31</v>
      </c>
      <c r="I114" s="9">
        <f t="shared" si="45"/>
        <v>1.8780000000000002E-2</v>
      </c>
      <c r="J114" s="13" t="s">
        <v>31</v>
      </c>
      <c r="K114" s="1">
        <v>0</v>
      </c>
      <c r="L114" s="13" t="s">
        <v>31</v>
      </c>
      <c r="M114" s="1">
        <v>1.8780000000000002E-2</v>
      </c>
      <c r="N114" s="13" t="s">
        <v>31</v>
      </c>
      <c r="O114" s="1">
        <v>0</v>
      </c>
      <c r="P114" s="13" t="s">
        <v>31</v>
      </c>
      <c r="Q114" s="1">
        <v>0</v>
      </c>
      <c r="R114" s="13" t="s">
        <v>31</v>
      </c>
      <c r="S114" s="3" t="s">
        <v>31</v>
      </c>
      <c r="T114" s="3" t="s">
        <v>31</v>
      </c>
      <c r="U114" s="3" t="s">
        <v>31</v>
      </c>
      <c r="V114" s="28" t="s">
        <v>407</v>
      </c>
    </row>
    <row r="115" spans="1:22" ht="47.25" x14ac:dyDescent="0.25">
      <c r="A115" s="7" t="s">
        <v>127</v>
      </c>
      <c r="B115" s="54" t="s">
        <v>403</v>
      </c>
      <c r="C115" s="7" t="s">
        <v>404</v>
      </c>
      <c r="D115" s="3">
        <v>2.31</v>
      </c>
      <c r="E115" s="3">
        <v>0</v>
      </c>
      <c r="F115" s="3" t="s">
        <v>31</v>
      </c>
      <c r="G115" s="9">
        <f t="shared" si="47"/>
        <v>2.31</v>
      </c>
      <c r="H115" s="13" t="s">
        <v>31</v>
      </c>
      <c r="I115" s="9">
        <f t="shared" si="45"/>
        <v>0.13324</v>
      </c>
      <c r="J115" s="13" t="s">
        <v>31</v>
      </c>
      <c r="K115" s="1">
        <v>0</v>
      </c>
      <c r="L115" s="13" t="s">
        <v>31</v>
      </c>
      <c r="M115" s="1">
        <v>0.13324</v>
      </c>
      <c r="N115" s="13" t="s">
        <v>31</v>
      </c>
      <c r="O115" s="1">
        <v>0</v>
      </c>
      <c r="P115" s="13" t="s">
        <v>31</v>
      </c>
      <c r="Q115" s="1">
        <v>0</v>
      </c>
      <c r="R115" s="13" t="s">
        <v>31</v>
      </c>
      <c r="S115" s="3" t="s">
        <v>31</v>
      </c>
      <c r="T115" s="3" t="s">
        <v>31</v>
      </c>
      <c r="U115" s="3" t="s">
        <v>31</v>
      </c>
      <c r="V115" s="28" t="s">
        <v>408</v>
      </c>
    </row>
    <row r="116" spans="1:22" ht="78.75" x14ac:dyDescent="0.25">
      <c r="A116" s="7" t="s">
        <v>128</v>
      </c>
      <c r="B116" s="27" t="s">
        <v>405</v>
      </c>
      <c r="C116" s="7" t="s">
        <v>406</v>
      </c>
      <c r="D116" s="3">
        <v>2.35</v>
      </c>
      <c r="E116" s="3">
        <v>0</v>
      </c>
      <c r="F116" s="3" t="s">
        <v>31</v>
      </c>
      <c r="G116" s="9">
        <f t="shared" si="47"/>
        <v>2.35</v>
      </c>
      <c r="H116" s="13" t="s">
        <v>31</v>
      </c>
      <c r="I116" s="9">
        <f t="shared" si="45"/>
        <v>1.18367103</v>
      </c>
      <c r="J116" s="13" t="s">
        <v>31</v>
      </c>
      <c r="K116" s="1">
        <v>0</v>
      </c>
      <c r="L116" s="13" t="s">
        <v>31</v>
      </c>
      <c r="M116" s="1">
        <v>0.15092</v>
      </c>
      <c r="N116" s="13" t="s">
        <v>31</v>
      </c>
      <c r="O116" s="1">
        <v>1.03275103</v>
      </c>
      <c r="P116" s="13" t="s">
        <v>31</v>
      </c>
      <c r="Q116" s="1">
        <v>0</v>
      </c>
      <c r="R116" s="13" t="s">
        <v>31</v>
      </c>
      <c r="S116" s="3" t="s">
        <v>31</v>
      </c>
      <c r="T116" s="3" t="s">
        <v>31</v>
      </c>
      <c r="U116" s="3" t="s">
        <v>31</v>
      </c>
      <c r="V116" s="28" t="s">
        <v>409</v>
      </c>
    </row>
    <row r="117" spans="1:22" ht="78.75" x14ac:dyDescent="0.25">
      <c r="A117" s="7" t="s">
        <v>129</v>
      </c>
      <c r="B117" s="28" t="s">
        <v>414</v>
      </c>
      <c r="C117" s="32" t="s">
        <v>413</v>
      </c>
      <c r="D117" s="3">
        <v>4.38</v>
      </c>
      <c r="E117" s="3">
        <v>0</v>
      </c>
      <c r="F117" s="3" t="s">
        <v>31</v>
      </c>
      <c r="G117" s="9">
        <f t="shared" ref="G117" si="48">D117-E117</f>
        <v>4.38</v>
      </c>
      <c r="H117" s="13" t="s">
        <v>31</v>
      </c>
      <c r="I117" s="9">
        <f t="shared" ref="I117" si="49">K117+M117+O117+Q117</f>
        <v>4.5080539999999996</v>
      </c>
      <c r="J117" s="13" t="s">
        <v>31</v>
      </c>
      <c r="K117" s="1">
        <v>0</v>
      </c>
      <c r="L117" s="13" t="s">
        <v>31</v>
      </c>
      <c r="M117" s="1">
        <v>4.5080539999999996</v>
      </c>
      <c r="N117" s="13" t="s">
        <v>31</v>
      </c>
      <c r="O117" s="1">
        <v>0</v>
      </c>
      <c r="P117" s="13" t="s">
        <v>31</v>
      </c>
      <c r="Q117" s="1">
        <v>0</v>
      </c>
      <c r="R117" s="13" t="s">
        <v>31</v>
      </c>
      <c r="S117" s="3" t="s">
        <v>31</v>
      </c>
      <c r="T117" s="3" t="s">
        <v>31</v>
      </c>
      <c r="U117" s="3" t="s">
        <v>31</v>
      </c>
      <c r="V117" s="28" t="s">
        <v>415</v>
      </c>
    </row>
    <row r="118" spans="1:22" ht="78.75" x14ac:dyDescent="0.25">
      <c r="A118" s="7" t="s">
        <v>130</v>
      </c>
      <c r="B118" s="28" t="s">
        <v>188</v>
      </c>
      <c r="C118" s="32" t="s">
        <v>189</v>
      </c>
      <c r="D118" s="3">
        <v>1.53</v>
      </c>
      <c r="E118" s="3">
        <v>0</v>
      </c>
      <c r="F118" s="3" t="s">
        <v>31</v>
      </c>
      <c r="G118" s="9">
        <f t="shared" ref="G118:G128" si="50">D118-E118</f>
        <v>1.53</v>
      </c>
      <c r="H118" s="13" t="s">
        <v>31</v>
      </c>
      <c r="I118" s="9">
        <f t="shared" ref="I118:I128" si="51">K118+M118+O118+Q118</f>
        <v>3.2632059999999998</v>
      </c>
      <c r="J118" s="13" t="s">
        <v>31</v>
      </c>
      <c r="K118" s="1">
        <v>0</v>
      </c>
      <c r="L118" s="13" t="s">
        <v>31</v>
      </c>
      <c r="M118" s="1">
        <v>3.2632059999999998</v>
      </c>
      <c r="N118" s="13" t="s">
        <v>31</v>
      </c>
      <c r="O118" s="1">
        <v>0</v>
      </c>
      <c r="P118" s="13" t="s">
        <v>31</v>
      </c>
      <c r="Q118" s="1">
        <v>0</v>
      </c>
      <c r="R118" s="13" t="s">
        <v>31</v>
      </c>
      <c r="S118" s="3" t="s">
        <v>31</v>
      </c>
      <c r="T118" s="3" t="s">
        <v>31</v>
      </c>
      <c r="U118" s="3" t="s">
        <v>31</v>
      </c>
      <c r="V118" s="28" t="s">
        <v>348</v>
      </c>
    </row>
    <row r="119" spans="1:22" ht="47.25" x14ac:dyDescent="0.25">
      <c r="A119" s="7" t="s">
        <v>131</v>
      </c>
      <c r="B119" s="27" t="s">
        <v>207</v>
      </c>
      <c r="C119" s="31" t="s">
        <v>208</v>
      </c>
      <c r="D119" s="3">
        <v>1.46</v>
      </c>
      <c r="E119" s="3">
        <v>0</v>
      </c>
      <c r="F119" s="3" t="s">
        <v>31</v>
      </c>
      <c r="G119" s="9">
        <f t="shared" si="50"/>
        <v>1.46</v>
      </c>
      <c r="H119" s="13" t="s">
        <v>31</v>
      </c>
      <c r="I119" s="9">
        <f t="shared" si="51"/>
        <v>1.46</v>
      </c>
      <c r="J119" s="13" t="s">
        <v>31</v>
      </c>
      <c r="K119" s="1">
        <v>1.46</v>
      </c>
      <c r="L119" s="13" t="s">
        <v>31</v>
      </c>
      <c r="M119" s="1">
        <v>0</v>
      </c>
      <c r="N119" s="13" t="s">
        <v>31</v>
      </c>
      <c r="O119" s="1">
        <v>0</v>
      </c>
      <c r="P119" s="13" t="s">
        <v>31</v>
      </c>
      <c r="Q119" s="1">
        <v>0</v>
      </c>
      <c r="R119" s="13" t="s">
        <v>31</v>
      </c>
      <c r="S119" s="3" t="s">
        <v>31</v>
      </c>
      <c r="T119" s="3" t="s">
        <v>31</v>
      </c>
      <c r="U119" s="3" t="s">
        <v>31</v>
      </c>
      <c r="V119" s="28" t="s">
        <v>206</v>
      </c>
    </row>
    <row r="120" spans="1:22" ht="63" x14ac:dyDescent="0.25">
      <c r="A120" s="7" t="s">
        <v>479</v>
      </c>
      <c r="B120" s="28" t="s">
        <v>190</v>
      </c>
      <c r="C120" s="32" t="s">
        <v>191</v>
      </c>
      <c r="D120" s="3">
        <v>7.13</v>
      </c>
      <c r="E120" s="3">
        <v>0</v>
      </c>
      <c r="F120" s="3" t="s">
        <v>31</v>
      </c>
      <c r="G120" s="9">
        <f t="shared" si="50"/>
        <v>7.13</v>
      </c>
      <c r="H120" s="13" t="s">
        <v>31</v>
      </c>
      <c r="I120" s="9">
        <f t="shared" si="51"/>
        <v>0</v>
      </c>
      <c r="J120" s="13" t="s">
        <v>31</v>
      </c>
      <c r="K120" s="1">
        <v>0</v>
      </c>
      <c r="L120" s="13" t="s">
        <v>31</v>
      </c>
      <c r="M120" s="1">
        <v>0</v>
      </c>
      <c r="N120" s="13" t="s">
        <v>31</v>
      </c>
      <c r="O120" s="1">
        <v>0</v>
      </c>
      <c r="P120" s="13" t="s">
        <v>31</v>
      </c>
      <c r="Q120" s="1">
        <v>0</v>
      </c>
      <c r="R120" s="13" t="s">
        <v>31</v>
      </c>
      <c r="S120" s="3" t="s">
        <v>31</v>
      </c>
      <c r="T120" s="3" t="s">
        <v>31</v>
      </c>
      <c r="U120" s="3" t="s">
        <v>31</v>
      </c>
      <c r="V120" s="28" t="s">
        <v>349</v>
      </c>
    </row>
    <row r="121" spans="1:22" ht="63" x14ac:dyDescent="0.25">
      <c r="A121" s="7" t="s">
        <v>480</v>
      </c>
      <c r="B121" s="27" t="s">
        <v>334</v>
      </c>
      <c r="C121" s="42" t="s">
        <v>335</v>
      </c>
      <c r="D121" s="3">
        <v>1.74</v>
      </c>
      <c r="E121" s="3">
        <v>0</v>
      </c>
      <c r="F121" s="3" t="s">
        <v>31</v>
      </c>
      <c r="G121" s="9">
        <f t="shared" si="50"/>
        <v>1.74</v>
      </c>
      <c r="H121" s="13" t="s">
        <v>31</v>
      </c>
      <c r="I121" s="9">
        <f t="shared" si="51"/>
        <v>0.26422000000000001</v>
      </c>
      <c r="J121" s="13" t="s">
        <v>31</v>
      </c>
      <c r="K121" s="1">
        <v>0.1</v>
      </c>
      <c r="L121" s="13" t="s">
        <v>31</v>
      </c>
      <c r="M121" s="1">
        <v>0.16422</v>
      </c>
      <c r="N121" s="13" t="s">
        <v>31</v>
      </c>
      <c r="O121" s="1">
        <v>0</v>
      </c>
      <c r="P121" s="13" t="s">
        <v>31</v>
      </c>
      <c r="Q121" s="1">
        <v>0</v>
      </c>
      <c r="R121" s="13" t="s">
        <v>31</v>
      </c>
      <c r="S121" s="3" t="s">
        <v>31</v>
      </c>
      <c r="T121" s="3" t="s">
        <v>31</v>
      </c>
      <c r="U121" s="3" t="s">
        <v>31</v>
      </c>
      <c r="V121" s="28" t="s">
        <v>350</v>
      </c>
    </row>
    <row r="122" spans="1:22" ht="63" x14ac:dyDescent="0.25">
      <c r="A122" s="7" t="s">
        <v>481</v>
      </c>
      <c r="B122" s="27" t="s">
        <v>201</v>
      </c>
      <c r="C122" s="42" t="s">
        <v>200</v>
      </c>
      <c r="D122" s="3">
        <v>1.5</v>
      </c>
      <c r="E122" s="3">
        <v>0.11</v>
      </c>
      <c r="F122" s="3" t="s">
        <v>31</v>
      </c>
      <c r="G122" s="9">
        <f t="shared" si="50"/>
        <v>1.39</v>
      </c>
      <c r="H122" s="13" t="s">
        <v>31</v>
      </c>
      <c r="I122" s="9">
        <f t="shared" si="51"/>
        <v>0.78</v>
      </c>
      <c r="J122" s="13" t="s">
        <v>31</v>
      </c>
      <c r="K122" s="1">
        <v>0.78</v>
      </c>
      <c r="L122" s="13" t="s">
        <v>31</v>
      </c>
      <c r="M122" s="1">
        <v>0</v>
      </c>
      <c r="N122" s="13" t="s">
        <v>31</v>
      </c>
      <c r="O122" s="1">
        <v>0</v>
      </c>
      <c r="P122" s="13" t="s">
        <v>31</v>
      </c>
      <c r="Q122" s="1">
        <v>0</v>
      </c>
      <c r="R122" s="13" t="s">
        <v>31</v>
      </c>
      <c r="S122" s="3" t="s">
        <v>31</v>
      </c>
      <c r="T122" s="3" t="s">
        <v>31</v>
      </c>
      <c r="U122" s="3" t="s">
        <v>31</v>
      </c>
      <c r="V122" s="28" t="s">
        <v>202</v>
      </c>
    </row>
    <row r="123" spans="1:22" ht="47.25" x14ac:dyDescent="0.25">
      <c r="A123" s="7" t="s">
        <v>482</v>
      </c>
      <c r="B123" s="54" t="s">
        <v>336</v>
      </c>
      <c r="C123" s="54" t="s">
        <v>337</v>
      </c>
      <c r="D123" s="3">
        <v>1.8511833333333336</v>
      </c>
      <c r="E123" s="3">
        <v>0</v>
      </c>
      <c r="F123" s="3" t="s">
        <v>31</v>
      </c>
      <c r="G123" s="9">
        <f t="shared" si="50"/>
        <v>1.8511833333333336</v>
      </c>
      <c r="H123" s="13" t="s">
        <v>31</v>
      </c>
      <c r="I123" s="9">
        <f t="shared" si="51"/>
        <v>3.6650000000000002E-2</v>
      </c>
      <c r="J123" s="13" t="s">
        <v>31</v>
      </c>
      <c r="K123" s="1">
        <v>3.6650000000000002E-2</v>
      </c>
      <c r="L123" s="13" t="s">
        <v>31</v>
      </c>
      <c r="M123" s="1">
        <v>0</v>
      </c>
      <c r="N123" s="13" t="s">
        <v>31</v>
      </c>
      <c r="O123" s="1">
        <v>0</v>
      </c>
      <c r="P123" s="13" t="s">
        <v>31</v>
      </c>
      <c r="Q123" s="1">
        <v>0</v>
      </c>
      <c r="R123" s="13" t="s">
        <v>31</v>
      </c>
      <c r="S123" s="3" t="s">
        <v>31</v>
      </c>
      <c r="T123" s="3" t="s">
        <v>31</v>
      </c>
      <c r="U123" s="3" t="s">
        <v>31</v>
      </c>
      <c r="V123" s="28" t="s">
        <v>351</v>
      </c>
    </row>
    <row r="124" spans="1:22" ht="47.25" x14ac:dyDescent="0.25">
      <c r="A124" s="7" t="s">
        <v>483</v>
      </c>
      <c r="B124" s="54" t="s">
        <v>338</v>
      </c>
      <c r="C124" s="7" t="s">
        <v>339</v>
      </c>
      <c r="D124" s="3">
        <v>0.214</v>
      </c>
      <c r="E124" s="3">
        <v>0</v>
      </c>
      <c r="F124" s="3" t="s">
        <v>31</v>
      </c>
      <c r="G124" s="9">
        <f t="shared" si="50"/>
        <v>0.214</v>
      </c>
      <c r="H124" s="13" t="s">
        <v>31</v>
      </c>
      <c r="I124" s="9">
        <f t="shared" si="51"/>
        <v>0.21402476000000001</v>
      </c>
      <c r="J124" s="13" t="s">
        <v>31</v>
      </c>
      <c r="K124" s="1">
        <v>0.21402476000000001</v>
      </c>
      <c r="L124" s="13" t="s">
        <v>31</v>
      </c>
      <c r="M124" s="1">
        <v>0</v>
      </c>
      <c r="N124" s="13" t="s">
        <v>31</v>
      </c>
      <c r="O124" s="1">
        <v>0</v>
      </c>
      <c r="P124" s="13" t="s">
        <v>31</v>
      </c>
      <c r="Q124" s="1">
        <v>0</v>
      </c>
      <c r="R124" s="13" t="s">
        <v>31</v>
      </c>
      <c r="S124" s="3" t="s">
        <v>31</v>
      </c>
      <c r="T124" s="3" t="s">
        <v>31</v>
      </c>
      <c r="U124" s="3" t="s">
        <v>31</v>
      </c>
      <c r="V124" s="28" t="s">
        <v>352</v>
      </c>
    </row>
    <row r="125" spans="1:22" ht="47.25" x14ac:dyDescent="0.25">
      <c r="A125" s="7" t="s">
        <v>484</v>
      </c>
      <c r="B125" s="28" t="s">
        <v>340</v>
      </c>
      <c r="C125" s="28" t="s">
        <v>341</v>
      </c>
      <c r="D125" s="3">
        <v>0.21631666666666666</v>
      </c>
      <c r="E125" s="3">
        <v>0</v>
      </c>
      <c r="F125" s="3" t="s">
        <v>31</v>
      </c>
      <c r="G125" s="9">
        <f t="shared" si="50"/>
        <v>0.21631666666666666</v>
      </c>
      <c r="H125" s="13" t="s">
        <v>31</v>
      </c>
      <c r="I125" s="9">
        <f t="shared" si="51"/>
        <v>0.17368</v>
      </c>
      <c r="J125" s="13" t="s">
        <v>31</v>
      </c>
      <c r="K125" s="1">
        <v>4.6800000000000001E-3</v>
      </c>
      <c r="L125" s="13" t="s">
        <v>31</v>
      </c>
      <c r="M125" s="1">
        <v>0.16900000000000001</v>
      </c>
      <c r="N125" s="13" t="s">
        <v>31</v>
      </c>
      <c r="O125" s="1">
        <v>0</v>
      </c>
      <c r="P125" s="13" t="s">
        <v>31</v>
      </c>
      <c r="Q125" s="1">
        <v>0</v>
      </c>
      <c r="R125" s="13" t="s">
        <v>31</v>
      </c>
      <c r="S125" s="3" t="s">
        <v>31</v>
      </c>
      <c r="T125" s="3" t="s">
        <v>31</v>
      </c>
      <c r="U125" s="3" t="s">
        <v>31</v>
      </c>
      <c r="V125" s="28" t="s">
        <v>353</v>
      </c>
    </row>
    <row r="126" spans="1:22" ht="47.25" x14ac:dyDescent="0.25">
      <c r="A126" s="7" t="s">
        <v>485</v>
      </c>
      <c r="B126" s="27" t="s">
        <v>342</v>
      </c>
      <c r="C126" s="7" t="s">
        <v>343</v>
      </c>
      <c r="D126" s="3">
        <v>0.95308333333333328</v>
      </c>
      <c r="E126" s="3">
        <v>0</v>
      </c>
      <c r="F126" s="3" t="s">
        <v>31</v>
      </c>
      <c r="G126" s="9">
        <f t="shared" si="50"/>
        <v>0.95308333333333328</v>
      </c>
      <c r="H126" s="13" t="s">
        <v>31</v>
      </c>
      <c r="I126" s="9">
        <f t="shared" si="51"/>
        <v>0.33</v>
      </c>
      <c r="J126" s="13" t="s">
        <v>31</v>
      </c>
      <c r="K126" s="1">
        <v>0.33</v>
      </c>
      <c r="L126" s="13" t="s">
        <v>31</v>
      </c>
      <c r="M126" s="1">
        <v>0</v>
      </c>
      <c r="N126" s="13" t="s">
        <v>31</v>
      </c>
      <c r="O126" s="1">
        <v>0</v>
      </c>
      <c r="P126" s="13" t="s">
        <v>31</v>
      </c>
      <c r="Q126" s="1">
        <v>0</v>
      </c>
      <c r="R126" s="13" t="s">
        <v>31</v>
      </c>
      <c r="S126" s="3" t="s">
        <v>31</v>
      </c>
      <c r="T126" s="3" t="s">
        <v>31</v>
      </c>
      <c r="U126" s="3" t="s">
        <v>31</v>
      </c>
      <c r="V126" s="28" t="s">
        <v>354</v>
      </c>
    </row>
    <row r="127" spans="1:22" ht="78.75" x14ac:dyDescent="0.25">
      <c r="A127" s="7" t="s">
        <v>486</v>
      </c>
      <c r="B127" s="27" t="s">
        <v>344</v>
      </c>
      <c r="C127" s="7" t="s">
        <v>345</v>
      </c>
      <c r="D127" s="3">
        <v>0.39421297999999999</v>
      </c>
      <c r="E127" s="3">
        <v>0</v>
      </c>
      <c r="F127" s="3" t="s">
        <v>31</v>
      </c>
      <c r="G127" s="9">
        <f t="shared" si="50"/>
        <v>0.39421297999999999</v>
      </c>
      <c r="H127" s="13" t="s">
        <v>31</v>
      </c>
      <c r="I127" s="9">
        <f t="shared" si="51"/>
        <v>0.39421297999999999</v>
      </c>
      <c r="J127" s="13" t="s">
        <v>31</v>
      </c>
      <c r="K127" s="1">
        <v>0.39421297999999999</v>
      </c>
      <c r="L127" s="13" t="s">
        <v>31</v>
      </c>
      <c r="M127" s="1">
        <v>0</v>
      </c>
      <c r="N127" s="13" t="s">
        <v>31</v>
      </c>
      <c r="O127" s="1">
        <v>0</v>
      </c>
      <c r="P127" s="13" t="s">
        <v>31</v>
      </c>
      <c r="Q127" s="1">
        <v>0</v>
      </c>
      <c r="R127" s="13" t="s">
        <v>31</v>
      </c>
      <c r="S127" s="3" t="s">
        <v>31</v>
      </c>
      <c r="T127" s="3" t="s">
        <v>31</v>
      </c>
      <c r="U127" s="3" t="s">
        <v>31</v>
      </c>
      <c r="V127" s="28" t="s">
        <v>355</v>
      </c>
    </row>
    <row r="128" spans="1:22" ht="78.75" x14ac:dyDescent="0.25">
      <c r="A128" s="7" t="s">
        <v>487</v>
      </c>
      <c r="B128" s="28" t="s">
        <v>346</v>
      </c>
      <c r="C128" s="7" t="s">
        <v>347</v>
      </c>
      <c r="D128" s="3">
        <v>0.56000000000000005</v>
      </c>
      <c r="E128" s="3">
        <v>0</v>
      </c>
      <c r="F128" s="3" t="s">
        <v>31</v>
      </c>
      <c r="G128" s="9">
        <f t="shared" si="50"/>
        <v>0.56000000000000005</v>
      </c>
      <c r="H128" s="13" t="s">
        <v>31</v>
      </c>
      <c r="I128" s="9">
        <f t="shared" si="51"/>
        <v>0.50396258000000005</v>
      </c>
      <c r="J128" s="13" t="s">
        <v>31</v>
      </c>
      <c r="K128" s="1">
        <v>6.3420000000000004E-2</v>
      </c>
      <c r="L128" s="13" t="s">
        <v>31</v>
      </c>
      <c r="M128" s="1">
        <v>0.22693577000000001</v>
      </c>
      <c r="N128" s="13" t="s">
        <v>31</v>
      </c>
      <c r="O128" s="1">
        <v>0.21360681000000001</v>
      </c>
      <c r="P128" s="13" t="s">
        <v>31</v>
      </c>
      <c r="Q128" s="1">
        <v>0</v>
      </c>
      <c r="R128" s="13" t="s">
        <v>31</v>
      </c>
      <c r="S128" s="3" t="s">
        <v>31</v>
      </c>
      <c r="T128" s="3" t="s">
        <v>31</v>
      </c>
      <c r="U128" s="3" t="s">
        <v>31</v>
      </c>
      <c r="V128" s="28" t="s">
        <v>356</v>
      </c>
    </row>
    <row r="129" spans="1:22" ht="31.5" x14ac:dyDescent="0.25">
      <c r="A129" s="63" t="s">
        <v>132</v>
      </c>
      <c r="B129" s="26" t="s">
        <v>133</v>
      </c>
      <c r="C129" s="63" t="s">
        <v>33</v>
      </c>
      <c r="D129" s="3" t="s">
        <v>31</v>
      </c>
      <c r="E129" s="3" t="s">
        <v>31</v>
      </c>
      <c r="F129" s="3" t="s">
        <v>31</v>
      </c>
      <c r="G129" s="3" t="s">
        <v>31</v>
      </c>
      <c r="H129" s="3" t="s">
        <v>31</v>
      </c>
      <c r="I129" s="3" t="s">
        <v>31</v>
      </c>
      <c r="J129" s="3" t="s">
        <v>31</v>
      </c>
      <c r="K129" s="3" t="s">
        <v>31</v>
      </c>
      <c r="L129" s="3" t="s">
        <v>31</v>
      </c>
      <c r="M129" s="3" t="s">
        <v>31</v>
      </c>
      <c r="N129" s="3" t="s">
        <v>31</v>
      </c>
      <c r="O129" s="3" t="s">
        <v>31</v>
      </c>
      <c r="P129" s="3" t="s">
        <v>31</v>
      </c>
      <c r="Q129" s="3" t="s">
        <v>31</v>
      </c>
      <c r="R129" s="3" t="s">
        <v>31</v>
      </c>
      <c r="S129" s="3" t="s">
        <v>31</v>
      </c>
      <c r="T129" s="3" t="s">
        <v>31</v>
      </c>
      <c r="U129" s="3" t="s">
        <v>31</v>
      </c>
      <c r="V129" s="65" t="s">
        <v>31</v>
      </c>
    </row>
    <row r="130" spans="1:22" ht="31.5" x14ac:dyDescent="0.25">
      <c r="A130" s="31" t="s">
        <v>134</v>
      </c>
      <c r="B130" s="53" t="s">
        <v>135</v>
      </c>
      <c r="C130" s="63" t="s">
        <v>33</v>
      </c>
      <c r="D130" s="3">
        <f t="shared" ref="D130:Q130" si="52">SUM(D131:D141)</f>
        <v>28.81</v>
      </c>
      <c r="E130" s="3">
        <f t="shared" si="52"/>
        <v>15.68</v>
      </c>
      <c r="F130" s="3">
        <f t="shared" si="52"/>
        <v>0</v>
      </c>
      <c r="G130" s="3">
        <f t="shared" si="52"/>
        <v>13.13</v>
      </c>
      <c r="H130" s="3">
        <f t="shared" si="52"/>
        <v>10.040000000000001</v>
      </c>
      <c r="I130" s="3">
        <f t="shared" si="52"/>
        <v>0.29136083000000002</v>
      </c>
      <c r="J130" s="3">
        <f t="shared" si="52"/>
        <v>0</v>
      </c>
      <c r="K130" s="3">
        <f t="shared" si="52"/>
        <v>7.0000000000000007E-2</v>
      </c>
      <c r="L130" s="3">
        <f t="shared" si="52"/>
        <v>0</v>
      </c>
      <c r="M130" s="3">
        <f t="shared" si="52"/>
        <v>0.22136083000000001</v>
      </c>
      <c r="N130" s="3">
        <f t="shared" si="52"/>
        <v>0</v>
      </c>
      <c r="O130" s="3">
        <f t="shared" si="52"/>
        <v>0</v>
      </c>
      <c r="P130" s="3">
        <f t="shared" si="52"/>
        <v>10.040000000000001</v>
      </c>
      <c r="Q130" s="3">
        <f t="shared" si="52"/>
        <v>0</v>
      </c>
      <c r="R130" s="3" t="s">
        <v>31</v>
      </c>
      <c r="S130" s="3">
        <v>12.83863917</v>
      </c>
      <c r="T130" s="3">
        <v>-9.7486391700000006</v>
      </c>
      <c r="U130" s="3">
        <v>-97.097999701195221</v>
      </c>
      <c r="V130" s="65" t="s">
        <v>31</v>
      </c>
    </row>
    <row r="131" spans="1:22" x14ac:dyDescent="0.25">
      <c r="A131" s="7" t="s">
        <v>136</v>
      </c>
      <c r="B131" s="11" t="s">
        <v>280</v>
      </c>
      <c r="C131" s="11" t="s">
        <v>153</v>
      </c>
      <c r="D131" s="3">
        <v>1.03</v>
      </c>
      <c r="E131" s="3">
        <v>1.03</v>
      </c>
      <c r="F131" s="3">
        <v>0</v>
      </c>
      <c r="G131" s="3">
        <f>D131-E131</f>
        <v>0</v>
      </c>
      <c r="H131" s="1" t="s">
        <v>31</v>
      </c>
      <c r="I131" s="1">
        <f t="shared" ref="I131:I141" si="53">K131+M131+O131+Q131</f>
        <v>0</v>
      </c>
      <c r="J131" s="3" t="s">
        <v>31</v>
      </c>
      <c r="K131" s="3">
        <v>0</v>
      </c>
      <c r="L131" s="3" t="s">
        <v>31</v>
      </c>
      <c r="M131" s="3">
        <v>0</v>
      </c>
      <c r="N131" s="3" t="s">
        <v>31</v>
      </c>
      <c r="O131" s="3">
        <v>0</v>
      </c>
      <c r="P131" s="3" t="s">
        <v>31</v>
      </c>
      <c r="Q131" s="3">
        <v>0</v>
      </c>
      <c r="R131" s="3" t="s">
        <v>31</v>
      </c>
      <c r="S131" s="3" t="s">
        <v>31</v>
      </c>
      <c r="T131" s="3" t="s">
        <v>31</v>
      </c>
      <c r="U131" s="3" t="s">
        <v>31</v>
      </c>
      <c r="V131" s="28" t="s">
        <v>287</v>
      </c>
    </row>
    <row r="132" spans="1:22" ht="31.5" x14ac:dyDescent="0.25">
      <c r="A132" s="7" t="s">
        <v>140</v>
      </c>
      <c r="B132" s="29" t="s">
        <v>281</v>
      </c>
      <c r="C132" s="43" t="s">
        <v>282</v>
      </c>
      <c r="D132" s="3">
        <v>8.49</v>
      </c>
      <c r="E132" s="3">
        <v>0</v>
      </c>
      <c r="F132" s="3">
        <v>0</v>
      </c>
      <c r="G132" s="3">
        <f t="shared" ref="G132:G141" si="54">D132-E132</f>
        <v>8.49</v>
      </c>
      <c r="H132" s="1">
        <f t="shared" ref="H132:H139" si="55">J132+L132+N132+P132</f>
        <v>8.49</v>
      </c>
      <c r="I132" s="1">
        <f t="shared" si="53"/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8.49</v>
      </c>
      <c r="Q132" s="3">
        <v>0</v>
      </c>
      <c r="R132" s="3" t="s">
        <v>31</v>
      </c>
      <c r="S132" s="3">
        <v>8.49</v>
      </c>
      <c r="T132" s="3">
        <v>-8.49</v>
      </c>
      <c r="U132" s="3">
        <v>-100</v>
      </c>
      <c r="V132" s="10" t="s">
        <v>288</v>
      </c>
    </row>
    <row r="133" spans="1:22" x14ac:dyDescent="0.25">
      <c r="A133" s="7" t="s">
        <v>141</v>
      </c>
      <c r="B133" s="11" t="s">
        <v>283</v>
      </c>
      <c r="C133" s="11" t="s">
        <v>155</v>
      </c>
      <c r="D133" s="3">
        <v>1.03</v>
      </c>
      <c r="E133" s="3">
        <v>1.03</v>
      </c>
      <c r="F133" s="3">
        <v>0</v>
      </c>
      <c r="G133" s="3">
        <f t="shared" si="54"/>
        <v>0</v>
      </c>
      <c r="H133" s="1" t="s">
        <v>31</v>
      </c>
      <c r="I133" s="1">
        <f t="shared" si="53"/>
        <v>0</v>
      </c>
      <c r="J133" s="3" t="s">
        <v>31</v>
      </c>
      <c r="K133" s="3">
        <v>0</v>
      </c>
      <c r="L133" s="3" t="s">
        <v>31</v>
      </c>
      <c r="M133" s="3">
        <v>0</v>
      </c>
      <c r="N133" s="3" t="s">
        <v>31</v>
      </c>
      <c r="O133" s="3">
        <v>0</v>
      </c>
      <c r="P133" s="3" t="s">
        <v>31</v>
      </c>
      <c r="Q133" s="3">
        <v>0</v>
      </c>
      <c r="R133" s="3" t="s">
        <v>31</v>
      </c>
      <c r="S133" s="3" t="s">
        <v>31</v>
      </c>
      <c r="T133" s="3" t="s">
        <v>31</v>
      </c>
      <c r="U133" s="3" t="s">
        <v>31</v>
      </c>
      <c r="V133" s="28" t="s">
        <v>289</v>
      </c>
    </row>
    <row r="134" spans="1:22" x14ac:dyDescent="0.25">
      <c r="A134" s="7" t="s">
        <v>142</v>
      </c>
      <c r="B134" s="44" t="s">
        <v>137</v>
      </c>
      <c r="C134" s="43" t="s">
        <v>138</v>
      </c>
      <c r="D134" s="3">
        <v>5.39</v>
      </c>
      <c r="E134" s="3">
        <v>5.39</v>
      </c>
      <c r="F134" s="3">
        <v>0</v>
      </c>
      <c r="G134" s="3">
        <f t="shared" si="54"/>
        <v>0</v>
      </c>
      <c r="H134" s="1" t="s">
        <v>31</v>
      </c>
      <c r="I134" s="1">
        <f t="shared" si="53"/>
        <v>0</v>
      </c>
      <c r="J134" s="3" t="s">
        <v>31</v>
      </c>
      <c r="K134" s="3">
        <v>0</v>
      </c>
      <c r="L134" s="3" t="s">
        <v>31</v>
      </c>
      <c r="M134" s="3">
        <v>0</v>
      </c>
      <c r="N134" s="3" t="s">
        <v>31</v>
      </c>
      <c r="O134" s="3">
        <v>0</v>
      </c>
      <c r="P134" s="3" t="s">
        <v>31</v>
      </c>
      <c r="Q134" s="3">
        <v>0</v>
      </c>
      <c r="R134" s="3" t="s">
        <v>31</v>
      </c>
      <c r="S134" s="3" t="s">
        <v>31</v>
      </c>
      <c r="T134" s="3" t="s">
        <v>31</v>
      </c>
      <c r="U134" s="3" t="s">
        <v>31</v>
      </c>
      <c r="V134" s="28" t="s">
        <v>139</v>
      </c>
    </row>
    <row r="135" spans="1:22" x14ac:dyDescent="0.25">
      <c r="A135" s="7" t="s">
        <v>146</v>
      </c>
      <c r="B135" s="32" t="s">
        <v>147</v>
      </c>
      <c r="C135" s="10" t="s">
        <v>148</v>
      </c>
      <c r="D135" s="3">
        <v>1.46</v>
      </c>
      <c r="E135" s="3">
        <v>1.46</v>
      </c>
      <c r="F135" s="3">
        <v>0</v>
      </c>
      <c r="G135" s="3">
        <f t="shared" si="54"/>
        <v>0</v>
      </c>
      <c r="H135" s="1" t="s">
        <v>31</v>
      </c>
      <c r="I135" s="1">
        <f t="shared" si="53"/>
        <v>0</v>
      </c>
      <c r="J135" s="3" t="s">
        <v>31</v>
      </c>
      <c r="K135" s="3">
        <v>0</v>
      </c>
      <c r="L135" s="3" t="s">
        <v>31</v>
      </c>
      <c r="M135" s="3">
        <v>0</v>
      </c>
      <c r="N135" s="3" t="s">
        <v>31</v>
      </c>
      <c r="O135" s="3">
        <v>0</v>
      </c>
      <c r="P135" s="3" t="s">
        <v>31</v>
      </c>
      <c r="Q135" s="3">
        <v>0</v>
      </c>
      <c r="R135" s="3" t="s">
        <v>31</v>
      </c>
      <c r="S135" s="3" t="s">
        <v>31</v>
      </c>
      <c r="T135" s="3" t="s">
        <v>31</v>
      </c>
      <c r="U135" s="3" t="s">
        <v>31</v>
      </c>
      <c r="V135" s="28" t="s">
        <v>149</v>
      </c>
    </row>
    <row r="136" spans="1:22" ht="31.5" x14ac:dyDescent="0.25">
      <c r="A136" s="7" t="s">
        <v>150</v>
      </c>
      <c r="B136" s="44" t="s">
        <v>147</v>
      </c>
      <c r="C136" s="43" t="s">
        <v>284</v>
      </c>
      <c r="D136" s="3">
        <v>1.47</v>
      </c>
      <c r="E136" s="3">
        <v>0</v>
      </c>
      <c r="F136" s="3">
        <v>0</v>
      </c>
      <c r="G136" s="3">
        <f t="shared" si="54"/>
        <v>1.47</v>
      </c>
      <c r="H136" s="1">
        <f t="shared" si="55"/>
        <v>1.47</v>
      </c>
      <c r="I136" s="1">
        <f t="shared" si="53"/>
        <v>0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  <c r="O136" s="3">
        <v>0</v>
      </c>
      <c r="P136" s="3">
        <v>1.47</v>
      </c>
      <c r="Q136" s="3">
        <v>0</v>
      </c>
      <c r="R136" s="3" t="s">
        <v>31</v>
      </c>
      <c r="S136" s="3">
        <v>1.47</v>
      </c>
      <c r="T136" s="3">
        <v>-1.47</v>
      </c>
      <c r="U136" s="3">
        <v>-100</v>
      </c>
      <c r="V136" s="28" t="s">
        <v>288</v>
      </c>
    </row>
    <row r="137" spans="1:22" x14ac:dyDescent="0.25">
      <c r="A137" s="7" t="s">
        <v>152</v>
      </c>
      <c r="B137" s="11" t="s">
        <v>280</v>
      </c>
      <c r="C137" s="11" t="s">
        <v>157</v>
      </c>
      <c r="D137" s="3">
        <v>1.03</v>
      </c>
      <c r="E137" s="3">
        <v>1.03</v>
      </c>
      <c r="F137" s="3">
        <v>0</v>
      </c>
      <c r="G137" s="3">
        <f t="shared" si="54"/>
        <v>0</v>
      </c>
      <c r="H137" s="1" t="s">
        <v>31</v>
      </c>
      <c r="I137" s="1">
        <f t="shared" si="53"/>
        <v>0</v>
      </c>
      <c r="J137" s="3" t="s">
        <v>31</v>
      </c>
      <c r="K137" s="3">
        <v>0</v>
      </c>
      <c r="L137" s="3" t="s">
        <v>31</v>
      </c>
      <c r="M137" s="3">
        <v>0</v>
      </c>
      <c r="N137" s="3" t="s">
        <v>31</v>
      </c>
      <c r="O137" s="3">
        <v>0</v>
      </c>
      <c r="P137" s="3" t="s">
        <v>31</v>
      </c>
      <c r="Q137" s="3">
        <v>0</v>
      </c>
      <c r="R137" s="3" t="s">
        <v>31</v>
      </c>
      <c r="S137" s="3" t="s">
        <v>31</v>
      </c>
      <c r="T137" s="3" t="s">
        <v>31</v>
      </c>
      <c r="U137" s="3" t="s">
        <v>31</v>
      </c>
      <c r="V137" s="28" t="s">
        <v>290</v>
      </c>
    </row>
    <row r="138" spans="1:22" x14ac:dyDescent="0.25">
      <c r="A138" s="7" t="s">
        <v>154</v>
      </c>
      <c r="B138" s="11" t="s">
        <v>285</v>
      </c>
      <c r="C138" s="11" t="s">
        <v>159</v>
      </c>
      <c r="D138" s="3">
        <v>1.03</v>
      </c>
      <c r="E138" s="3">
        <v>1.03</v>
      </c>
      <c r="F138" s="3">
        <v>0</v>
      </c>
      <c r="G138" s="3">
        <f t="shared" si="54"/>
        <v>0</v>
      </c>
      <c r="H138" s="1" t="s">
        <v>31</v>
      </c>
      <c r="I138" s="1">
        <f t="shared" si="53"/>
        <v>0</v>
      </c>
      <c r="J138" s="3" t="s">
        <v>31</v>
      </c>
      <c r="K138" s="3">
        <v>0</v>
      </c>
      <c r="L138" s="3" t="s">
        <v>31</v>
      </c>
      <c r="M138" s="3">
        <v>0</v>
      </c>
      <c r="N138" s="3" t="s">
        <v>31</v>
      </c>
      <c r="O138" s="3">
        <v>0</v>
      </c>
      <c r="P138" s="3" t="s">
        <v>31</v>
      </c>
      <c r="Q138" s="3">
        <v>0</v>
      </c>
      <c r="R138" s="3" t="s">
        <v>31</v>
      </c>
      <c r="S138" s="3" t="s">
        <v>31</v>
      </c>
      <c r="T138" s="3" t="s">
        <v>31</v>
      </c>
      <c r="U138" s="3" t="s">
        <v>31</v>
      </c>
      <c r="V138" s="28" t="s">
        <v>291</v>
      </c>
    </row>
    <row r="139" spans="1:22" ht="31.5" x14ac:dyDescent="0.25">
      <c r="A139" s="7" t="s">
        <v>156</v>
      </c>
      <c r="B139" s="36" t="s">
        <v>143</v>
      </c>
      <c r="C139" s="43" t="s">
        <v>144</v>
      </c>
      <c r="D139" s="3">
        <v>0.08</v>
      </c>
      <c r="E139" s="3">
        <v>0</v>
      </c>
      <c r="F139" s="3">
        <v>0</v>
      </c>
      <c r="G139" s="3">
        <f t="shared" si="54"/>
        <v>0.08</v>
      </c>
      <c r="H139" s="1">
        <f t="shared" si="55"/>
        <v>0.08</v>
      </c>
      <c r="I139" s="1">
        <f t="shared" si="53"/>
        <v>0.29136083000000002</v>
      </c>
      <c r="J139" s="3">
        <v>0</v>
      </c>
      <c r="K139" s="3">
        <v>7.0000000000000007E-2</v>
      </c>
      <c r="L139" s="3">
        <v>0</v>
      </c>
      <c r="M139" s="3">
        <v>0.22136083000000001</v>
      </c>
      <c r="N139" s="3">
        <v>0</v>
      </c>
      <c r="O139" s="3">
        <v>0</v>
      </c>
      <c r="P139" s="3">
        <v>0.08</v>
      </c>
      <c r="Q139" s="3">
        <v>0</v>
      </c>
      <c r="R139" s="3" t="s">
        <v>31</v>
      </c>
      <c r="S139" s="3">
        <v>-0.21136083</v>
      </c>
      <c r="T139" s="3">
        <v>0.21136083</v>
      </c>
      <c r="U139" s="3">
        <v>264.20103749999998</v>
      </c>
      <c r="V139" s="28" t="s">
        <v>145</v>
      </c>
    </row>
    <row r="140" spans="1:22" x14ac:dyDescent="0.25">
      <c r="A140" s="7" t="s">
        <v>158</v>
      </c>
      <c r="B140" s="28" t="s">
        <v>286</v>
      </c>
      <c r="C140" s="32" t="s">
        <v>161</v>
      </c>
      <c r="D140" s="3">
        <v>4.71</v>
      </c>
      <c r="E140" s="3">
        <v>4.71</v>
      </c>
      <c r="F140" s="3">
        <v>0</v>
      </c>
      <c r="G140" s="3">
        <f t="shared" si="54"/>
        <v>0</v>
      </c>
      <c r="H140" s="1" t="s">
        <v>31</v>
      </c>
      <c r="I140" s="1">
        <f t="shared" si="53"/>
        <v>0</v>
      </c>
      <c r="J140" s="3" t="s">
        <v>31</v>
      </c>
      <c r="K140" s="3">
        <v>0</v>
      </c>
      <c r="L140" s="3" t="s">
        <v>31</v>
      </c>
      <c r="M140" s="3">
        <v>0</v>
      </c>
      <c r="N140" s="3" t="s">
        <v>31</v>
      </c>
      <c r="O140" s="3">
        <v>0</v>
      </c>
      <c r="P140" s="3" t="s">
        <v>31</v>
      </c>
      <c r="Q140" s="3">
        <v>0</v>
      </c>
      <c r="R140" s="3" t="s">
        <v>31</v>
      </c>
      <c r="S140" s="3" t="s">
        <v>31</v>
      </c>
      <c r="T140" s="3" t="s">
        <v>31</v>
      </c>
      <c r="U140" s="3" t="s">
        <v>31</v>
      </c>
      <c r="V140" s="28" t="s">
        <v>357</v>
      </c>
    </row>
    <row r="141" spans="1:22" ht="41.25" customHeight="1" x14ac:dyDescent="0.25">
      <c r="A141" s="7" t="s">
        <v>160</v>
      </c>
      <c r="B141" s="27" t="s">
        <v>192</v>
      </c>
      <c r="C141" s="7" t="s">
        <v>193</v>
      </c>
      <c r="D141" s="3">
        <v>3.09</v>
      </c>
      <c r="E141" s="3">
        <v>0</v>
      </c>
      <c r="F141" s="3">
        <v>0</v>
      </c>
      <c r="G141" s="3">
        <f t="shared" si="54"/>
        <v>3.09</v>
      </c>
      <c r="H141" s="1" t="s">
        <v>31</v>
      </c>
      <c r="I141" s="1">
        <f t="shared" si="53"/>
        <v>0</v>
      </c>
      <c r="J141" s="3" t="s">
        <v>31</v>
      </c>
      <c r="K141" s="3">
        <v>0</v>
      </c>
      <c r="L141" s="3" t="s">
        <v>31</v>
      </c>
      <c r="M141" s="3">
        <v>0</v>
      </c>
      <c r="N141" s="3" t="s">
        <v>31</v>
      </c>
      <c r="O141" s="3">
        <v>0</v>
      </c>
      <c r="P141" s="3" t="s">
        <v>31</v>
      </c>
      <c r="Q141" s="3">
        <v>0</v>
      </c>
      <c r="R141" s="3" t="s">
        <v>31</v>
      </c>
      <c r="S141" s="3" t="s">
        <v>31</v>
      </c>
      <c r="T141" s="3" t="s">
        <v>31</v>
      </c>
      <c r="U141" s="3" t="s">
        <v>31</v>
      </c>
      <c r="V141" s="28" t="s">
        <v>151</v>
      </c>
    </row>
  </sheetData>
  <mergeCells count="24">
    <mergeCell ref="T14:U15"/>
    <mergeCell ref="V14:V16"/>
    <mergeCell ref="F15:F16"/>
    <mergeCell ref="G15:G16"/>
    <mergeCell ref="H15:I15"/>
    <mergeCell ref="J15:K15"/>
    <mergeCell ref="L15:M15"/>
    <mergeCell ref="N15:O15"/>
    <mergeCell ref="P15:Q15"/>
    <mergeCell ref="R15:R16"/>
    <mergeCell ref="S15:S16"/>
    <mergeCell ref="F14:G14"/>
    <mergeCell ref="H14:Q14"/>
    <mergeCell ref="R14:S14"/>
    <mergeCell ref="S2:V2"/>
    <mergeCell ref="A3:V3"/>
    <mergeCell ref="H4:I4"/>
    <mergeCell ref="G7:P7"/>
    <mergeCell ref="H11:Q11"/>
    <mergeCell ref="A14:A16"/>
    <mergeCell ref="B14:B16"/>
    <mergeCell ref="C14:C16"/>
    <mergeCell ref="D14:D16"/>
    <mergeCell ref="E14:E16"/>
  </mergeCells>
  <dataValidations disablePrompts="1" count="1">
    <dataValidation type="textLength" operator="lessThanOrEqual" allowBlank="1" showInputMessage="1" showErrorMessage="1" errorTitle="Ошибка" error="Допускается ввод не более 900 символов!" sqref="B63:B66">
      <formula1>900</formula1>
    </dataValidation>
  </dataValidations>
  <pageMargins left="0" right="0" top="0" bottom="0" header="0.31496062992125984" footer="0.31496062992125984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2025-10-30T07:24:15Z</cp:lastPrinted>
  <dcterms:created xsi:type="dcterms:W3CDTF">2024-08-26T09:08:42Z</dcterms:created>
  <dcterms:modified xsi:type="dcterms:W3CDTF">2025-11-10T06:25:01Z</dcterms:modified>
</cp:coreProperties>
</file>