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ИПР 2025-2029\01_ФОРМЫ ОТЧЕТА ОБ ИСПОЛН_ИПР_320\2025\3. отчет за 3 кв. 2025г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1" l="1"/>
  <c r="AV88" i="1" l="1"/>
  <c r="I111" i="1"/>
  <c r="X95" i="1"/>
  <c r="X77" i="1"/>
  <c r="T77" i="1" s="1"/>
  <c r="X92" i="1"/>
  <c r="V92" i="1"/>
  <c r="V73" i="1"/>
  <c r="V88" i="1"/>
  <c r="T88" i="1" s="1"/>
  <c r="U57" i="1"/>
  <c r="X66" i="1"/>
  <c r="T66" i="1" s="1"/>
  <c r="V65" i="1"/>
  <c r="U65" i="1"/>
  <c r="F65" i="1" s="1"/>
  <c r="X68" i="1"/>
  <c r="X53" i="1"/>
  <c r="V53" i="1"/>
  <c r="U53" i="1"/>
  <c r="T53" i="1" s="1"/>
  <c r="T54" i="1"/>
  <c r="T55" i="1"/>
  <c r="T56" i="1"/>
  <c r="T57" i="1"/>
  <c r="T58" i="1"/>
  <c r="T59" i="1"/>
  <c r="T60" i="1"/>
  <c r="T61" i="1"/>
  <c r="T62" i="1"/>
  <c r="T63" i="1"/>
  <c r="T64" i="1"/>
  <c r="T65" i="1"/>
  <c r="T67" i="1"/>
  <c r="T68" i="1"/>
  <c r="T69" i="1"/>
  <c r="T70" i="1"/>
  <c r="T71" i="1"/>
  <c r="T72" i="1"/>
  <c r="T73" i="1"/>
  <c r="T74" i="1"/>
  <c r="T75" i="1"/>
  <c r="T76" i="1"/>
  <c r="T78" i="1"/>
  <c r="T79" i="1"/>
  <c r="T80" i="1"/>
  <c r="T81" i="1"/>
  <c r="T82" i="1"/>
  <c r="T83" i="1"/>
  <c r="T84" i="1"/>
  <c r="T85" i="1"/>
  <c r="T86" i="1"/>
  <c r="T87" i="1"/>
  <c r="T89" i="1"/>
  <c r="T90" i="1"/>
  <c r="T91" i="1"/>
  <c r="T92" i="1"/>
  <c r="T26" i="1"/>
  <c r="T27" i="1"/>
  <c r="T29" i="1"/>
  <c r="T30" i="1"/>
  <c r="T31" i="1"/>
  <c r="T32" i="1"/>
  <c r="G110" i="1"/>
  <c r="H110" i="1"/>
  <c r="I110" i="1"/>
  <c r="J110" i="1"/>
  <c r="F110" i="1"/>
  <c r="T110" i="1"/>
  <c r="AF110" i="1"/>
  <c r="AG110" i="1"/>
  <c r="AH110" i="1"/>
  <c r="AI110" i="1"/>
  <c r="AJ110" i="1"/>
  <c r="AO110" i="1"/>
  <c r="AT110" i="1"/>
  <c r="AY110" i="1"/>
  <c r="F111" i="1"/>
  <c r="G111" i="1"/>
  <c r="H111" i="1"/>
  <c r="J111" i="1"/>
  <c r="O111" i="1"/>
  <c r="T111" i="1"/>
  <c r="AF111" i="1"/>
  <c r="AG111" i="1"/>
  <c r="AH111" i="1"/>
  <c r="AI111" i="1"/>
  <c r="AJ111" i="1"/>
  <c r="AO111" i="1"/>
  <c r="AT111" i="1"/>
  <c r="AY111" i="1"/>
  <c r="G112" i="1"/>
  <c r="H112" i="1"/>
  <c r="I112" i="1"/>
  <c r="J112" i="1"/>
  <c r="F112" i="1"/>
  <c r="T112" i="1"/>
  <c r="AF112" i="1"/>
  <c r="AG112" i="1"/>
  <c r="AH112" i="1"/>
  <c r="AI112" i="1"/>
  <c r="AJ112" i="1"/>
  <c r="AO112" i="1"/>
  <c r="AT112" i="1"/>
  <c r="AY112" i="1"/>
  <c r="F113" i="1"/>
  <c r="G113" i="1"/>
  <c r="H113" i="1"/>
  <c r="I113" i="1"/>
  <c r="J113" i="1"/>
  <c r="O113" i="1"/>
  <c r="T113" i="1"/>
  <c r="AF113" i="1"/>
  <c r="AG113" i="1"/>
  <c r="AH113" i="1"/>
  <c r="AI113" i="1"/>
  <c r="AJ113" i="1"/>
  <c r="AO113" i="1"/>
  <c r="AT113" i="1"/>
  <c r="AY113" i="1"/>
  <c r="G114" i="1"/>
  <c r="H114" i="1"/>
  <c r="I114" i="1"/>
  <c r="J114" i="1"/>
  <c r="O114" i="1"/>
  <c r="T114" i="1"/>
  <c r="AF114" i="1"/>
  <c r="AG114" i="1"/>
  <c r="AH114" i="1"/>
  <c r="AI114" i="1"/>
  <c r="AJ114" i="1"/>
  <c r="AO114" i="1"/>
  <c r="AT114" i="1"/>
  <c r="AY114" i="1"/>
  <c r="H65" i="1"/>
  <c r="I65" i="1"/>
  <c r="O65" i="1"/>
  <c r="G65" i="1"/>
  <c r="AF65" i="1"/>
  <c r="AG65" i="1"/>
  <c r="AH65" i="1"/>
  <c r="AI65" i="1"/>
  <c r="AJ65" i="1"/>
  <c r="AO65" i="1"/>
  <c r="AT65" i="1"/>
  <c r="AY65" i="1"/>
  <c r="F66" i="1"/>
  <c r="H66" i="1"/>
  <c r="I66" i="1"/>
  <c r="O66" i="1"/>
  <c r="AF66" i="1"/>
  <c r="AG66" i="1"/>
  <c r="AH66" i="1"/>
  <c r="AI66" i="1"/>
  <c r="AJ66" i="1"/>
  <c r="AO66" i="1"/>
  <c r="AT66" i="1"/>
  <c r="AY66" i="1"/>
  <c r="F67" i="1"/>
  <c r="H67" i="1"/>
  <c r="I67" i="1"/>
  <c r="O67" i="1"/>
  <c r="G67" i="1"/>
  <c r="AF67" i="1"/>
  <c r="AG67" i="1"/>
  <c r="AH67" i="1"/>
  <c r="AI67" i="1"/>
  <c r="AJ67" i="1"/>
  <c r="AO67" i="1"/>
  <c r="AT67" i="1"/>
  <c r="AY67" i="1"/>
  <c r="F38" i="1"/>
  <c r="H38" i="1"/>
  <c r="I38" i="1"/>
  <c r="O38" i="1"/>
  <c r="G38" i="1"/>
  <c r="T38" i="1"/>
  <c r="AF38" i="1"/>
  <c r="AG38" i="1"/>
  <c r="AH38" i="1"/>
  <c r="AI38" i="1"/>
  <c r="AJ38" i="1"/>
  <c r="AO38" i="1"/>
  <c r="AT38" i="1"/>
  <c r="AY38" i="1"/>
  <c r="F39" i="1"/>
  <c r="H39" i="1"/>
  <c r="I39" i="1"/>
  <c r="G39" i="1"/>
  <c r="T39" i="1"/>
  <c r="AF39" i="1"/>
  <c r="AG39" i="1"/>
  <c r="AH39" i="1"/>
  <c r="AI39" i="1"/>
  <c r="AJ39" i="1"/>
  <c r="AO39" i="1"/>
  <c r="AT39" i="1"/>
  <c r="AY39" i="1"/>
  <c r="F40" i="1"/>
  <c r="H40" i="1"/>
  <c r="I40" i="1"/>
  <c r="O40" i="1"/>
  <c r="G40" i="1"/>
  <c r="T40" i="1"/>
  <c r="AF40" i="1"/>
  <c r="AG40" i="1"/>
  <c r="AH40" i="1"/>
  <c r="AI40" i="1"/>
  <c r="AJ40" i="1"/>
  <c r="AO40" i="1"/>
  <c r="AT40" i="1"/>
  <c r="AY40" i="1"/>
  <c r="F41" i="1"/>
  <c r="H41" i="1"/>
  <c r="I41" i="1"/>
  <c r="O41" i="1"/>
  <c r="G41" i="1"/>
  <c r="T41" i="1"/>
  <c r="AF41" i="1"/>
  <c r="AG41" i="1"/>
  <c r="AH41" i="1"/>
  <c r="AI41" i="1"/>
  <c r="AJ41" i="1"/>
  <c r="AO41" i="1"/>
  <c r="AT41" i="1"/>
  <c r="AY41" i="1"/>
  <c r="F28" i="1"/>
  <c r="G28" i="1"/>
  <c r="O28" i="1"/>
  <c r="T28" i="1"/>
  <c r="AF28" i="1"/>
  <c r="AG28" i="1"/>
  <c r="AH28" i="1"/>
  <c r="AI28" i="1"/>
  <c r="AJ28" i="1"/>
  <c r="AO28" i="1"/>
  <c r="AY28" i="1"/>
  <c r="AE112" i="1" l="1"/>
  <c r="AE66" i="1"/>
  <c r="E113" i="1"/>
  <c r="E66" i="1"/>
  <c r="E65" i="1"/>
  <c r="E28" i="1"/>
  <c r="AE110" i="1"/>
  <c r="AE113" i="1"/>
  <c r="AE114" i="1"/>
  <c r="AE111" i="1"/>
  <c r="E114" i="1"/>
  <c r="E111" i="1"/>
  <c r="O112" i="1"/>
  <c r="E112" i="1" s="1"/>
  <c r="O110" i="1"/>
  <c r="E110" i="1" s="1"/>
  <c r="F114" i="1"/>
  <c r="E67" i="1"/>
  <c r="AE39" i="1"/>
  <c r="AE65" i="1"/>
  <c r="AE67" i="1"/>
  <c r="G66" i="1"/>
  <c r="E39" i="1"/>
  <c r="E41" i="1"/>
  <c r="AE38" i="1"/>
  <c r="AE41" i="1"/>
  <c r="AE40" i="1"/>
  <c r="E40" i="1"/>
  <c r="E38" i="1"/>
  <c r="O39" i="1"/>
  <c r="AE28" i="1"/>
  <c r="J119" i="1"/>
  <c r="J102" i="1" l="1"/>
  <c r="J103" i="1"/>
  <c r="J104" i="1"/>
  <c r="J105" i="1"/>
  <c r="J106" i="1"/>
  <c r="J107" i="1"/>
  <c r="J108" i="1"/>
  <c r="J115" i="1"/>
  <c r="J116" i="1"/>
  <c r="J117" i="1"/>
  <c r="J118" i="1"/>
  <c r="J121" i="1"/>
  <c r="J122" i="1"/>
  <c r="J123" i="1"/>
  <c r="J125" i="1"/>
  <c r="J126" i="1"/>
  <c r="J127" i="1"/>
  <c r="J128" i="1"/>
  <c r="J129" i="1"/>
  <c r="J101" i="1"/>
  <c r="AJ82" i="1"/>
  <c r="AJ84" i="1"/>
  <c r="AJ24" i="1"/>
  <c r="AJ23" i="1"/>
  <c r="AJ37" i="1"/>
  <c r="AJ42" i="1"/>
  <c r="AJ43" i="1"/>
  <c r="AJ44" i="1"/>
  <c r="AJ45" i="1"/>
  <c r="AJ46" i="1"/>
  <c r="AJ47" i="1"/>
  <c r="AJ48" i="1"/>
  <c r="AJ36" i="1"/>
  <c r="AJ102" i="1"/>
  <c r="AJ103" i="1"/>
  <c r="AJ104" i="1"/>
  <c r="AJ105" i="1"/>
  <c r="AJ106" i="1"/>
  <c r="AJ107" i="1"/>
  <c r="AJ108" i="1"/>
  <c r="AJ109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01" i="1"/>
  <c r="AJ95" i="1"/>
  <c r="AJ96" i="1"/>
  <c r="AJ54" i="1"/>
  <c r="AJ55" i="1"/>
  <c r="AJ56" i="1"/>
  <c r="AJ57" i="1"/>
  <c r="AJ58" i="1"/>
  <c r="AJ59" i="1"/>
  <c r="AJ60" i="1"/>
  <c r="AJ61" i="1"/>
  <c r="AJ62" i="1"/>
  <c r="AJ63" i="1"/>
  <c r="AJ64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3" i="1"/>
  <c r="AJ85" i="1"/>
  <c r="AJ86" i="1"/>
  <c r="AJ87" i="1"/>
  <c r="AJ88" i="1"/>
  <c r="AJ89" i="1"/>
  <c r="AJ90" i="1"/>
  <c r="AJ91" i="1"/>
  <c r="AJ92" i="1"/>
  <c r="AJ53" i="1"/>
  <c r="S141" i="1" l="1"/>
  <c r="S140" i="1"/>
  <c r="S139" i="1"/>
  <c r="S138" i="1"/>
  <c r="S136" i="1"/>
  <c r="S135" i="1"/>
  <c r="S134" i="1"/>
  <c r="S132" i="1"/>
  <c r="S129" i="1"/>
  <c r="P117" i="1"/>
  <c r="Q126" i="1"/>
  <c r="P116" i="1"/>
  <c r="O116" i="1" s="1"/>
  <c r="P115" i="1"/>
  <c r="Q122" i="1"/>
  <c r="Q120" i="1"/>
  <c r="Q77" i="1"/>
  <c r="O77" i="1" s="1"/>
  <c r="P76" i="1"/>
  <c r="P75" i="1"/>
  <c r="P74" i="1"/>
  <c r="P73" i="1"/>
  <c r="F73" i="1" s="1"/>
  <c r="Q72" i="1"/>
  <c r="AP71" i="1"/>
  <c r="P71" i="1"/>
  <c r="Q91" i="1"/>
  <c r="Q90" i="1"/>
  <c r="AS89" i="1"/>
  <c r="S89" i="1"/>
  <c r="S87" i="1"/>
  <c r="Q70" i="1"/>
  <c r="O70" i="1" s="1"/>
  <c r="AP69" i="1"/>
  <c r="P69" i="1"/>
  <c r="Q68" i="1"/>
  <c r="O68" i="1" s="1"/>
  <c r="Q53" i="1"/>
  <c r="P44" i="1"/>
  <c r="P43" i="1"/>
  <c r="Q45" i="1"/>
  <c r="S24" i="1"/>
  <c r="Q24" i="1"/>
  <c r="P24" i="1"/>
  <c r="S23" i="1"/>
  <c r="R23" i="1"/>
  <c r="Q23" i="1"/>
  <c r="P23" i="1"/>
  <c r="Q26" i="1"/>
  <c r="Q42" i="1"/>
  <c r="O27" i="1"/>
  <c r="O29" i="1"/>
  <c r="O30" i="1"/>
  <c r="O31" i="1"/>
  <c r="O32" i="1"/>
  <c r="AF115" i="1"/>
  <c r="AG115" i="1"/>
  <c r="AH115" i="1"/>
  <c r="AI115" i="1"/>
  <c r="AO115" i="1"/>
  <c r="AT115" i="1"/>
  <c r="AY115" i="1"/>
  <c r="AF116" i="1"/>
  <c r="AG116" i="1"/>
  <c r="AH116" i="1"/>
  <c r="AI116" i="1"/>
  <c r="AO116" i="1"/>
  <c r="AT116" i="1"/>
  <c r="AY116" i="1"/>
  <c r="AF117" i="1"/>
  <c r="AG117" i="1"/>
  <c r="AH117" i="1"/>
  <c r="AI117" i="1"/>
  <c r="AO117" i="1"/>
  <c r="AT117" i="1"/>
  <c r="AY117" i="1"/>
  <c r="AF118" i="1"/>
  <c r="AG118" i="1"/>
  <c r="AH118" i="1"/>
  <c r="AI118" i="1"/>
  <c r="AO118" i="1"/>
  <c r="AE118" i="1" s="1"/>
  <c r="AT118" i="1"/>
  <c r="AY118" i="1"/>
  <c r="O115" i="1"/>
  <c r="T115" i="1"/>
  <c r="E115" i="1" s="1"/>
  <c r="T116" i="1"/>
  <c r="O117" i="1"/>
  <c r="T117" i="1"/>
  <c r="O118" i="1"/>
  <c r="E118" i="1" s="1"/>
  <c r="T118" i="1"/>
  <c r="F115" i="1"/>
  <c r="G115" i="1"/>
  <c r="H115" i="1"/>
  <c r="I115" i="1"/>
  <c r="G116" i="1"/>
  <c r="H116" i="1"/>
  <c r="I116" i="1"/>
  <c r="F117" i="1"/>
  <c r="G117" i="1"/>
  <c r="H117" i="1"/>
  <c r="I117" i="1"/>
  <c r="F118" i="1"/>
  <c r="G118" i="1"/>
  <c r="H118" i="1"/>
  <c r="I118" i="1"/>
  <c r="AO68" i="1"/>
  <c r="AT68" i="1"/>
  <c r="AY68" i="1"/>
  <c r="AO69" i="1"/>
  <c r="AT69" i="1"/>
  <c r="AY69" i="1"/>
  <c r="AO70" i="1"/>
  <c r="AT70" i="1"/>
  <c r="AY70" i="1"/>
  <c r="AO71" i="1"/>
  <c r="AT71" i="1"/>
  <c r="AY71" i="1"/>
  <c r="AO72" i="1"/>
  <c r="AT72" i="1"/>
  <c r="AY72" i="1"/>
  <c r="AO73" i="1"/>
  <c r="AT73" i="1"/>
  <c r="AY73" i="1"/>
  <c r="AO74" i="1"/>
  <c r="AT74" i="1"/>
  <c r="AY74" i="1"/>
  <c r="AO75" i="1"/>
  <c r="AT75" i="1"/>
  <c r="AY75" i="1"/>
  <c r="AO76" i="1"/>
  <c r="AT76" i="1"/>
  <c r="AY76" i="1"/>
  <c r="AO77" i="1"/>
  <c r="AT77" i="1"/>
  <c r="AY77" i="1"/>
  <c r="F68" i="1"/>
  <c r="H68" i="1"/>
  <c r="I68" i="1"/>
  <c r="F69" i="1"/>
  <c r="G69" i="1"/>
  <c r="H69" i="1"/>
  <c r="I69" i="1"/>
  <c r="F70" i="1"/>
  <c r="G70" i="1"/>
  <c r="H70" i="1"/>
  <c r="I70" i="1"/>
  <c r="F71" i="1"/>
  <c r="G71" i="1"/>
  <c r="H71" i="1"/>
  <c r="I71" i="1"/>
  <c r="F72" i="1"/>
  <c r="G72" i="1"/>
  <c r="H72" i="1"/>
  <c r="I72" i="1"/>
  <c r="G73" i="1"/>
  <c r="H73" i="1"/>
  <c r="I73" i="1"/>
  <c r="F74" i="1"/>
  <c r="G74" i="1"/>
  <c r="H74" i="1"/>
  <c r="I74" i="1"/>
  <c r="F75" i="1"/>
  <c r="G75" i="1"/>
  <c r="H75" i="1"/>
  <c r="I75" i="1"/>
  <c r="F76" i="1"/>
  <c r="G76" i="1"/>
  <c r="H76" i="1"/>
  <c r="I76" i="1"/>
  <c r="F77" i="1"/>
  <c r="H77" i="1"/>
  <c r="I77" i="1"/>
  <c r="O69" i="1"/>
  <c r="O71" i="1"/>
  <c r="E71" i="1" s="1"/>
  <c r="O72" i="1"/>
  <c r="E72" i="1" s="1"/>
  <c r="O74" i="1"/>
  <c r="E74" i="1" s="1"/>
  <c r="O75" i="1"/>
  <c r="E75" i="1" s="1"/>
  <c r="O76" i="1"/>
  <c r="E76" i="1" s="1"/>
  <c r="AF68" i="1"/>
  <c r="AG68" i="1"/>
  <c r="AH68" i="1"/>
  <c r="AI68" i="1"/>
  <c r="AF69" i="1"/>
  <c r="AG69" i="1"/>
  <c r="AH69" i="1"/>
  <c r="AI69" i="1"/>
  <c r="AF70" i="1"/>
  <c r="AG70" i="1"/>
  <c r="AH70" i="1"/>
  <c r="AI70" i="1"/>
  <c r="AF71" i="1"/>
  <c r="AG71" i="1"/>
  <c r="AH71" i="1"/>
  <c r="AI71" i="1"/>
  <c r="AF72" i="1"/>
  <c r="AG72" i="1"/>
  <c r="AH72" i="1"/>
  <c r="AI72" i="1"/>
  <c r="AF73" i="1"/>
  <c r="AG73" i="1"/>
  <c r="AH73" i="1"/>
  <c r="AI73" i="1"/>
  <c r="AF74" i="1"/>
  <c r="AG74" i="1"/>
  <c r="AH74" i="1"/>
  <c r="AI74" i="1"/>
  <c r="AF75" i="1"/>
  <c r="AG75" i="1"/>
  <c r="AH75" i="1"/>
  <c r="AI75" i="1"/>
  <c r="AF76" i="1"/>
  <c r="AG76" i="1"/>
  <c r="AH76" i="1"/>
  <c r="AI76" i="1"/>
  <c r="AF77" i="1"/>
  <c r="AG77" i="1"/>
  <c r="AH77" i="1"/>
  <c r="AI77" i="1"/>
  <c r="F42" i="1"/>
  <c r="G42" i="1"/>
  <c r="H42" i="1"/>
  <c r="I42" i="1"/>
  <c r="O42" i="1"/>
  <c r="T42" i="1"/>
  <c r="F43" i="1"/>
  <c r="G43" i="1"/>
  <c r="H43" i="1"/>
  <c r="I43" i="1"/>
  <c r="O43" i="1"/>
  <c r="T43" i="1"/>
  <c r="F44" i="1"/>
  <c r="G44" i="1"/>
  <c r="H44" i="1"/>
  <c r="I44" i="1"/>
  <c r="O44" i="1"/>
  <c r="T44" i="1"/>
  <c r="AO42" i="1"/>
  <c r="AT42" i="1"/>
  <c r="AY42" i="1"/>
  <c r="AO43" i="1"/>
  <c r="AT43" i="1"/>
  <c r="AY43" i="1"/>
  <c r="AO44" i="1"/>
  <c r="AT44" i="1"/>
  <c r="AY44" i="1"/>
  <c r="AF42" i="1"/>
  <c r="AG42" i="1"/>
  <c r="AH42" i="1"/>
  <c r="AI42" i="1"/>
  <c r="AF43" i="1"/>
  <c r="AG43" i="1"/>
  <c r="AH43" i="1"/>
  <c r="AI43" i="1"/>
  <c r="AF44" i="1"/>
  <c r="AG44" i="1"/>
  <c r="AH44" i="1"/>
  <c r="AI44" i="1"/>
  <c r="E29" i="1"/>
  <c r="F29" i="1"/>
  <c r="G29" i="1"/>
  <c r="AF29" i="1"/>
  <c r="AG29" i="1"/>
  <c r="AH29" i="1"/>
  <c r="AI29" i="1"/>
  <c r="AJ29" i="1"/>
  <c r="AO29" i="1"/>
  <c r="AY29" i="1"/>
  <c r="AE76" i="1" l="1"/>
  <c r="AE75" i="1"/>
  <c r="AE71" i="1"/>
  <c r="G77" i="1"/>
  <c r="G68" i="1"/>
  <c r="F116" i="1"/>
  <c r="O73" i="1"/>
  <c r="E73" i="1" s="1"/>
  <c r="AE69" i="1"/>
  <c r="AE116" i="1"/>
  <c r="AE77" i="1"/>
  <c r="AE70" i="1"/>
  <c r="AE115" i="1"/>
  <c r="AE117" i="1"/>
  <c r="AE73" i="1"/>
  <c r="E117" i="1"/>
  <c r="E68" i="1"/>
  <c r="AE72" i="1"/>
  <c r="AE68" i="1"/>
  <c r="E70" i="1"/>
  <c r="AE42" i="1"/>
  <c r="E116" i="1"/>
  <c r="E77" i="1"/>
  <c r="AE74" i="1"/>
  <c r="E69" i="1"/>
  <c r="AE29" i="1"/>
  <c r="AE43" i="1"/>
  <c r="E43" i="1"/>
  <c r="E44" i="1"/>
  <c r="E42" i="1"/>
  <c r="AE44" i="1"/>
  <c r="D97" i="1"/>
  <c r="D94" i="1"/>
  <c r="K87" i="1"/>
  <c r="K78" i="1"/>
  <c r="K124" i="1" l="1"/>
  <c r="J124" i="1" s="1"/>
  <c r="N120" i="1"/>
  <c r="J120" i="1" s="1"/>
  <c r="L109" i="1"/>
  <c r="K109" i="1"/>
  <c r="J109" i="1" s="1"/>
  <c r="L86" i="1"/>
  <c r="K86" i="1"/>
  <c r="N84" i="1"/>
  <c r="L84" i="1"/>
  <c r="N82" i="1"/>
  <c r="L82" i="1"/>
  <c r="K82" i="1"/>
  <c r="N78" i="1"/>
  <c r="K47" i="1"/>
  <c r="M23" i="1"/>
  <c r="N23" i="1"/>
  <c r="L23" i="1"/>
  <c r="K23" i="1"/>
  <c r="AD97" i="1"/>
  <c r="AY50" i="1"/>
  <c r="AT50" i="1"/>
  <c r="AT49" i="1" s="1"/>
  <c r="AO50" i="1"/>
  <c r="AI50" i="1"/>
  <c r="AI49" i="1" s="1"/>
  <c r="AH50" i="1"/>
  <c r="AH49" i="1" s="1"/>
  <c r="AG50" i="1"/>
  <c r="AG49" i="1" s="1"/>
  <c r="AF50" i="1"/>
  <c r="T50" i="1"/>
  <c r="T49" i="1" s="1"/>
  <c r="O50" i="1"/>
  <c r="J50" i="1"/>
  <c r="J49" i="1" s="1"/>
  <c r="I50" i="1"/>
  <c r="I49" i="1" s="1"/>
  <c r="H50" i="1"/>
  <c r="G50" i="1"/>
  <c r="G49" i="1" s="1"/>
  <c r="F50" i="1"/>
  <c r="E50" i="1" s="1"/>
  <c r="E49" i="1" s="1"/>
  <c r="I102" i="1"/>
  <c r="O102" i="1"/>
  <c r="T102" i="1"/>
  <c r="I103" i="1"/>
  <c r="O103" i="1"/>
  <c r="T103" i="1"/>
  <c r="I104" i="1"/>
  <c r="O104" i="1"/>
  <c r="T104" i="1"/>
  <c r="I105" i="1"/>
  <c r="O105" i="1"/>
  <c r="T105" i="1"/>
  <c r="I106" i="1"/>
  <c r="O106" i="1"/>
  <c r="T106" i="1"/>
  <c r="I107" i="1"/>
  <c r="O107" i="1"/>
  <c r="T107" i="1"/>
  <c r="I108" i="1"/>
  <c r="O108" i="1"/>
  <c r="T108" i="1"/>
  <c r="I109" i="1"/>
  <c r="O109" i="1"/>
  <c r="T109" i="1"/>
  <c r="I119" i="1"/>
  <c r="O119" i="1"/>
  <c r="T119" i="1"/>
  <c r="I120" i="1"/>
  <c r="O120" i="1"/>
  <c r="T120" i="1"/>
  <c r="I121" i="1"/>
  <c r="O121" i="1"/>
  <c r="T121" i="1"/>
  <c r="I122" i="1"/>
  <c r="O122" i="1"/>
  <c r="T122" i="1"/>
  <c r="I123" i="1"/>
  <c r="O123" i="1"/>
  <c r="T123" i="1"/>
  <c r="I124" i="1"/>
  <c r="O124" i="1"/>
  <c r="T124" i="1"/>
  <c r="I125" i="1"/>
  <c r="O125" i="1"/>
  <c r="T125" i="1"/>
  <c r="I126" i="1"/>
  <c r="O126" i="1"/>
  <c r="T126" i="1"/>
  <c r="I127" i="1"/>
  <c r="O127" i="1"/>
  <c r="T127" i="1"/>
  <c r="I128" i="1"/>
  <c r="O128" i="1"/>
  <c r="T128" i="1"/>
  <c r="I129" i="1"/>
  <c r="O129" i="1"/>
  <c r="T129" i="1"/>
  <c r="Y95" i="1"/>
  <c r="O53" i="1"/>
  <c r="O54" i="1"/>
  <c r="O55" i="1"/>
  <c r="O56" i="1"/>
  <c r="O57" i="1"/>
  <c r="O58" i="1"/>
  <c r="O59" i="1"/>
  <c r="O60" i="1"/>
  <c r="O61" i="1"/>
  <c r="O62" i="1"/>
  <c r="O63" i="1"/>
  <c r="O64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T46" i="1"/>
  <c r="T47" i="1"/>
  <c r="H49" i="1"/>
  <c r="K49" i="1"/>
  <c r="L49" i="1"/>
  <c r="M49" i="1"/>
  <c r="N49" i="1"/>
  <c r="O49" i="1"/>
  <c r="P49" i="1"/>
  <c r="Q49" i="1"/>
  <c r="R49" i="1"/>
  <c r="S49" i="1"/>
  <c r="U49" i="1"/>
  <c r="V49" i="1"/>
  <c r="W49" i="1"/>
  <c r="X49" i="1"/>
  <c r="Y49" i="1"/>
  <c r="Z49" i="1"/>
  <c r="AA49" i="1"/>
  <c r="AB49" i="1"/>
  <c r="AC49" i="1"/>
  <c r="AD49" i="1"/>
  <c r="AF49" i="1"/>
  <c r="AJ49" i="1"/>
  <c r="AK49" i="1"/>
  <c r="AL49" i="1"/>
  <c r="AM49" i="1"/>
  <c r="AN49" i="1"/>
  <c r="AO49" i="1"/>
  <c r="AP49" i="1"/>
  <c r="AQ49" i="1"/>
  <c r="AR49" i="1"/>
  <c r="AS49" i="1"/>
  <c r="AU49" i="1"/>
  <c r="AV49" i="1"/>
  <c r="AW49" i="1"/>
  <c r="AX49" i="1"/>
  <c r="AZ49" i="1"/>
  <c r="BA49" i="1"/>
  <c r="BB49" i="1"/>
  <c r="BC49" i="1"/>
  <c r="D49" i="1"/>
  <c r="F49" i="1" l="1"/>
  <c r="AE50" i="1"/>
  <c r="AE49" i="1" s="1"/>
  <c r="AY49" i="1"/>
  <c r="AF95" i="1"/>
  <c r="AG95" i="1"/>
  <c r="AH95" i="1"/>
  <c r="AI95" i="1"/>
  <c r="AE95" i="1" l="1"/>
  <c r="AY95" i="1"/>
  <c r="Y24" i="1"/>
  <c r="Y23" i="1"/>
  <c r="AY133" i="1" l="1"/>
  <c r="AY134" i="1"/>
  <c r="AY135" i="1"/>
  <c r="AY136" i="1"/>
  <c r="AY137" i="1"/>
  <c r="AY138" i="1"/>
  <c r="AY139" i="1"/>
  <c r="AY140" i="1"/>
  <c r="AY141" i="1"/>
  <c r="AY142" i="1"/>
  <c r="AY132" i="1"/>
  <c r="AY45" i="1" l="1"/>
  <c r="AY46" i="1"/>
  <c r="AY47" i="1"/>
  <c r="AY48" i="1"/>
  <c r="AY36" i="1"/>
  <c r="AY37" i="1"/>
  <c r="AY27" i="1"/>
  <c r="AY30" i="1"/>
  <c r="AY31" i="1"/>
  <c r="AY32" i="1"/>
  <c r="AY26" i="1"/>
  <c r="G47" i="1"/>
  <c r="H47" i="1"/>
  <c r="I47" i="1"/>
  <c r="F37" i="1"/>
  <c r="G37" i="1"/>
  <c r="H37" i="1"/>
  <c r="I37" i="1"/>
  <c r="F45" i="1"/>
  <c r="G45" i="1"/>
  <c r="H45" i="1"/>
  <c r="I45" i="1"/>
  <c r="F46" i="1"/>
  <c r="G46" i="1"/>
  <c r="H46" i="1"/>
  <c r="I46" i="1"/>
  <c r="F47" i="1"/>
  <c r="F48" i="1"/>
  <c r="G48" i="1"/>
  <c r="H48" i="1"/>
  <c r="I48" i="1"/>
  <c r="E30" i="1"/>
  <c r="F30" i="1"/>
  <c r="G30" i="1"/>
  <c r="F31" i="1"/>
  <c r="G31" i="1"/>
  <c r="F32" i="1"/>
  <c r="E46" i="1" l="1"/>
  <c r="E37" i="1"/>
  <c r="E47" i="1"/>
  <c r="E48" i="1"/>
  <c r="E45" i="1"/>
  <c r="F128" i="1"/>
  <c r="G128" i="1"/>
  <c r="H128" i="1"/>
  <c r="AF128" i="1"/>
  <c r="AG128" i="1"/>
  <c r="AH128" i="1"/>
  <c r="AI128" i="1"/>
  <c r="AO128" i="1"/>
  <c r="AT128" i="1"/>
  <c r="AY128" i="1"/>
  <c r="F129" i="1"/>
  <c r="G129" i="1"/>
  <c r="H129" i="1"/>
  <c r="E129" i="1"/>
  <c r="AF129" i="1"/>
  <c r="AG129" i="1"/>
  <c r="AH129" i="1"/>
  <c r="AI129" i="1"/>
  <c r="AO129" i="1"/>
  <c r="AT129" i="1"/>
  <c r="AY129" i="1"/>
  <c r="AE128" i="1" l="1"/>
  <c r="E128" i="1"/>
  <c r="AE129" i="1"/>
  <c r="K94" i="1"/>
  <c r="L94" i="1"/>
  <c r="N94" i="1"/>
  <c r="P94" i="1"/>
  <c r="Q94" i="1"/>
  <c r="R94" i="1"/>
  <c r="S94" i="1"/>
  <c r="U94" i="1"/>
  <c r="V94" i="1"/>
  <c r="W94" i="1"/>
  <c r="X94" i="1"/>
  <c r="Z94" i="1"/>
  <c r="AA94" i="1"/>
  <c r="AB94" i="1"/>
  <c r="AC94" i="1"/>
  <c r="AD94" i="1"/>
  <c r="AK94" i="1"/>
  <c r="AL94" i="1"/>
  <c r="AM94" i="1"/>
  <c r="AN94" i="1"/>
  <c r="AP94" i="1"/>
  <c r="AQ94" i="1"/>
  <c r="AR94" i="1"/>
  <c r="AS94" i="1"/>
  <c r="AU94" i="1"/>
  <c r="AV94" i="1"/>
  <c r="AW94" i="1"/>
  <c r="AZ94" i="1"/>
  <c r="BA94" i="1"/>
  <c r="BB94" i="1"/>
  <c r="BC94" i="1"/>
  <c r="D25" i="1"/>
  <c r="N25" i="1"/>
  <c r="P25" i="1"/>
  <c r="Q25" i="1"/>
  <c r="R25" i="1"/>
  <c r="S25" i="1"/>
  <c r="U25" i="1"/>
  <c r="V25" i="1"/>
  <c r="W25" i="1"/>
  <c r="X25" i="1"/>
  <c r="Z25" i="1"/>
  <c r="AA25" i="1"/>
  <c r="AB25" i="1"/>
  <c r="AC25" i="1"/>
  <c r="AD25" i="1"/>
  <c r="AK25" i="1"/>
  <c r="AL25" i="1"/>
  <c r="AM25" i="1"/>
  <c r="AN25" i="1"/>
  <c r="AF102" i="1" l="1"/>
  <c r="AG102" i="1"/>
  <c r="AH102" i="1"/>
  <c r="AI102" i="1"/>
  <c r="AO102" i="1"/>
  <c r="AT102" i="1"/>
  <c r="AY102" i="1"/>
  <c r="AF103" i="1"/>
  <c r="AG103" i="1"/>
  <c r="AH103" i="1"/>
  <c r="AI103" i="1"/>
  <c r="AO103" i="1"/>
  <c r="AT103" i="1"/>
  <c r="AY103" i="1"/>
  <c r="AF104" i="1"/>
  <c r="AG104" i="1"/>
  <c r="AH104" i="1"/>
  <c r="AI104" i="1"/>
  <c r="AO104" i="1"/>
  <c r="AT104" i="1"/>
  <c r="AY104" i="1"/>
  <c r="AF105" i="1"/>
  <c r="AG105" i="1"/>
  <c r="AH105" i="1"/>
  <c r="AI105" i="1"/>
  <c r="AO105" i="1"/>
  <c r="AT105" i="1"/>
  <c r="AY105" i="1"/>
  <c r="AF106" i="1"/>
  <c r="AG106" i="1"/>
  <c r="AH106" i="1"/>
  <c r="AI106" i="1"/>
  <c r="AO106" i="1"/>
  <c r="AT106" i="1"/>
  <c r="AY106" i="1"/>
  <c r="AF107" i="1"/>
  <c r="AG107" i="1"/>
  <c r="AH107" i="1"/>
  <c r="AI107" i="1"/>
  <c r="AO107" i="1"/>
  <c r="AT107" i="1"/>
  <c r="AY107" i="1"/>
  <c r="AF108" i="1"/>
  <c r="AG108" i="1"/>
  <c r="AH108" i="1"/>
  <c r="AI108" i="1"/>
  <c r="AO108" i="1"/>
  <c r="AT108" i="1"/>
  <c r="AY108" i="1"/>
  <c r="AF109" i="1"/>
  <c r="AG109" i="1"/>
  <c r="AH109" i="1"/>
  <c r="AI109" i="1"/>
  <c r="AO109" i="1"/>
  <c r="AT109" i="1"/>
  <c r="AY109" i="1"/>
  <c r="AF119" i="1"/>
  <c r="AG119" i="1"/>
  <c r="AH119" i="1"/>
  <c r="AI119" i="1"/>
  <c r="AO119" i="1"/>
  <c r="AT119" i="1"/>
  <c r="AY119" i="1"/>
  <c r="AF120" i="1"/>
  <c r="AG120" i="1"/>
  <c r="AH120" i="1"/>
  <c r="AI120" i="1"/>
  <c r="AO120" i="1"/>
  <c r="AT120" i="1"/>
  <c r="AY120" i="1"/>
  <c r="AF121" i="1"/>
  <c r="AG121" i="1"/>
  <c r="AH121" i="1"/>
  <c r="AI121" i="1"/>
  <c r="AO121" i="1"/>
  <c r="AT121" i="1"/>
  <c r="AY121" i="1"/>
  <c r="AF122" i="1"/>
  <c r="AG122" i="1"/>
  <c r="AH122" i="1"/>
  <c r="AI122" i="1"/>
  <c r="AO122" i="1"/>
  <c r="AT122" i="1"/>
  <c r="AY122" i="1"/>
  <c r="AF123" i="1"/>
  <c r="AG123" i="1"/>
  <c r="AH123" i="1"/>
  <c r="AI123" i="1"/>
  <c r="AO123" i="1"/>
  <c r="AT123" i="1"/>
  <c r="AY123" i="1"/>
  <c r="AF124" i="1"/>
  <c r="AG124" i="1"/>
  <c r="AH124" i="1"/>
  <c r="AI124" i="1"/>
  <c r="AO124" i="1"/>
  <c r="AT124" i="1"/>
  <c r="AY124" i="1"/>
  <c r="AF125" i="1"/>
  <c r="AG125" i="1"/>
  <c r="AH125" i="1"/>
  <c r="AI125" i="1"/>
  <c r="AO125" i="1"/>
  <c r="AT125" i="1"/>
  <c r="AY125" i="1"/>
  <c r="AF126" i="1"/>
  <c r="AG126" i="1"/>
  <c r="AH126" i="1"/>
  <c r="AI126" i="1"/>
  <c r="AO126" i="1"/>
  <c r="AT126" i="1"/>
  <c r="AY126" i="1"/>
  <c r="AF127" i="1"/>
  <c r="AG127" i="1"/>
  <c r="AH127" i="1"/>
  <c r="AI127" i="1"/>
  <c r="AO127" i="1"/>
  <c r="AT127" i="1"/>
  <c r="AY127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AF54" i="1"/>
  <c r="AG54" i="1"/>
  <c r="AH54" i="1"/>
  <c r="AI54" i="1"/>
  <c r="AO54" i="1"/>
  <c r="AT54" i="1"/>
  <c r="AY54" i="1"/>
  <c r="AF55" i="1"/>
  <c r="AG55" i="1"/>
  <c r="AH55" i="1"/>
  <c r="AI55" i="1"/>
  <c r="AO55" i="1"/>
  <c r="AT55" i="1"/>
  <c r="AY55" i="1"/>
  <c r="AF56" i="1"/>
  <c r="AG56" i="1"/>
  <c r="AH56" i="1"/>
  <c r="AI56" i="1"/>
  <c r="AO56" i="1"/>
  <c r="AT56" i="1"/>
  <c r="AY56" i="1"/>
  <c r="AF57" i="1"/>
  <c r="AG57" i="1"/>
  <c r="AH57" i="1"/>
  <c r="AI57" i="1"/>
  <c r="AO57" i="1"/>
  <c r="AT57" i="1"/>
  <c r="AY57" i="1"/>
  <c r="AF58" i="1"/>
  <c r="AG58" i="1"/>
  <c r="AH58" i="1"/>
  <c r="AI58" i="1"/>
  <c r="AO58" i="1"/>
  <c r="AT58" i="1"/>
  <c r="AY58" i="1"/>
  <c r="AF59" i="1"/>
  <c r="AG59" i="1"/>
  <c r="AH59" i="1"/>
  <c r="AI59" i="1"/>
  <c r="AO59" i="1"/>
  <c r="AT59" i="1"/>
  <c r="AY59" i="1"/>
  <c r="AF60" i="1"/>
  <c r="AG60" i="1"/>
  <c r="AH60" i="1"/>
  <c r="AI60" i="1"/>
  <c r="AO60" i="1"/>
  <c r="AT60" i="1"/>
  <c r="AY60" i="1"/>
  <c r="AF61" i="1"/>
  <c r="AG61" i="1"/>
  <c r="AH61" i="1"/>
  <c r="AI61" i="1"/>
  <c r="AO61" i="1"/>
  <c r="AT61" i="1"/>
  <c r="AY61" i="1"/>
  <c r="AF62" i="1"/>
  <c r="AG62" i="1"/>
  <c r="AH62" i="1"/>
  <c r="AI62" i="1"/>
  <c r="AO62" i="1"/>
  <c r="AT62" i="1"/>
  <c r="AY62" i="1"/>
  <c r="AF63" i="1"/>
  <c r="AG63" i="1"/>
  <c r="AH63" i="1"/>
  <c r="AI63" i="1"/>
  <c r="AO63" i="1"/>
  <c r="AT63" i="1"/>
  <c r="AY63" i="1"/>
  <c r="AF64" i="1"/>
  <c r="AG64" i="1"/>
  <c r="AH64" i="1"/>
  <c r="AI64" i="1"/>
  <c r="AO64" i="1"/>
  <c r="AT64" i="1"/>
  <c r="AY64" i="1"/>
  <c r="AF78" i="1"/>
  <c r="AG78" i="1"/>
  <c r="AH78" i="1"/>
  <c r="AI78" i="1"/>
  <c r="AO78" i="1"/>
  <c r="AT78" i="1"/>
  <c r="AY78" i="1"/>
  <c r="AF79" i="1"/>
  <c r="AG79" i="1"/>
  <c r="AH79" i="1"/>
  <c r="AI79" i="1"/>
  <c r="AO79" i="1"/>
  <c r="AT79" i="1"/>
  <c r="AY79" i="1"/>
  <c r="AF80" i="1"/>
  <c r="AG80" i="1"/>
  <c r="AH80" i="1"/>
  <c r="AI80" i="1"/>
  <c r="AO80" i="1"/>
  <c r="AT80" i="1"/>
  <c r="AY80" i="1"/>
  <c r="AF81" i="1"/>
  <c r="AG81" i="1"/>
  <c r="AH81" i="1"/>
  <c r="AI81" i="1"/>
  <c r="AO81" i="1"/>
  <c r="AT81" i="1"/>
  <c r="AY81" i="1"/>
  <c r="AF82" i="1"/>
  <c r="AH82" i="1"/>
  <c r="AI82" i="1"/>
  <c r="AO82" i="1"/>
  <c r="AT82" i="1"/>
  <c r="AY82" i="1"/>
  <c r="AF83" i="1"/>
  <c r="AG83" i="1"/>
  <c r="AH83" i="1"/>
  <c r="AI83" i="1"/>
  <c r="AO83" i="1"/>
  <c r="AT83" i="1"/>
  <c r="AY83" i="1"/>
  <c r="AF84" i="1"/>
  <c r="AG84" i="1"/>
  <c r="AH84" i="1"/>
  <c r="AI84" i="1"/>
  <c r="AO84" i="1"/>
  <c r="AT84" i="1"/>
  <c r="AY84" i="1"/>
  <c r="AF85" i="1"/>
  <c r="AG85" i="1"/>
  <c r="AH85" i="1"/>
  <c r="AI85" i="1"/>
  <c r="AO85" i="1"/>
  <c r="AT85" i="1"/>
  <c r="AY85" i="1"/>
  <c r="AF86" i="1"/>
  <c r="AG86" i="1"/>
  <c r="AH86" i="1"/>
  <c r="AI86" i="1"/>
  <c r="AO86" i="1"/>
  <c r="AT86" i="1"/>
  <c r="AY86" i="1"/>
  <c r="AF87" i="1"/>
  <c r="AG87" i="1"/>
  <c r="AH87" i="1"/>
  <c r="AI87" i="1"/>
  <c r="AO87" i="1"/>
  <c r="AT87" i="1"/>
  <c r="AY87" i="1"/>
  <c r="AF88" i="1"/>
  <c r="AG88" i="1"/>
  <c r="AH88" i="1"/>
  <c r="AI88" i="1"/>
  <c r="AO88" i="1"/>
  <c r="AT88" i="1"/>
  <c r="AY88" i="1"/>
  <c r="AF89" i="1"/>
  <c r="AG89" i="1"/>
  <c r="AH89" i="1"/>
  <c r="AI89" i="1"/>
  <c r="AO89" i="1"/>
  <c r="AT89" i="1"/>
  <c r="AY89" i="1"/>
  <c r="AF90" i="1"/>
  <c r="AG90" i="1"/>
  <c r="AH90" i="1"/>
  <c r="AI90" i="1"/>
  <c r="AO90" i="1"/>
  <c r="AT90" i="1"/>
  <c r="AY90" i="1"/>
  <c r="AF91" i="1"/>
  <c r="AG91" i="1"/>
  <c r="AH91" i="1"/>
  <c r="AI91" i="1"/>
  <c r="AO91" i="1"/>
  <c r="AT91" i="1"/>
  <c r="AY91" i="1"/>
  <c r="AF92" i="1"/>
  <c r="AG92" i="1"/>
  <c r="AH92" i="1"/>
  <c r="AI92" i="1"/>
  <c r="AO92" i="1"/>
  <c r="AT92" i="1"/>
  <c r="AY92" i="1"/>
  <c r="O92" i="1"/>
  <c r="AO30" i="1"/>
  <c r="AJ30" i="1"/>
  <c r="AF30" i="1"/>
  <c r="AG30" i="1"/>
  <c r="AH30" i="1"/>
  <c r="AI30" i="1"/>
  <c r="AE122" i="1" l="1"/>
  <c r="AE109" i="1"/>
  <c r="AE105" i="1"/>
  <c r="E126" i="1"/>
  <c r="AE91" i="1"/>
  <c r="AE83" i="1"/>
  <c r="AE79" i="1"/>
  <c r="AE62" i="1"/>
  <c r="AE54" i="1"/>
  <c r="E109" i="1"/>
  <c r="E122" i="1"/>
  <c r="E105" i="1"/>
  <c r="AE30" i="1"/>
  <c r="AE92" i="1"/>
  <c r="AE84" i="1"/>
  <c r="AE59" i="1"/>
  <c r="E127" i="1"/>
  <c r="AE89" i="1"/>
  <c r="AE85" i="1"/>
  <c r="AE81" i="1"/>
  <c r="AE64" i="1"/>
  <c r="AE60" i="1"/>
  <c r="E107" i="1"/>
  <c r="AE124" i="1"/>
  <c r="AE120" i="1"/>
  <c r="AE107" i="1"/>
  <c r="AE103" i="1"/>
  <c r="AE88" i="1"/>
  <c r="AE80" i="1"/>
  <c r="AE63" i="1"/>
  <c r="AE55" i="1"/>
  <c r="E123" i="1"/>
  <c r="AE127" i="1"/>
  <c r="AE123" i="1"/>
  <c r="AE119" i="1"/>
  <c r="AE102" i="1"/>
  <c r="AE90" i="1"/>
  <c r="AE86" i="1"/>
  <c r="AE78" i="1"/>
  <c r="AE61" i="1"/>
  <c r="AE57" i="1"/>
  <c r="E125" i="1"/>
  <c r="E124" i="1"/>
  <c r="E121" i="1"/>
  <c r="E108" i="1"/>
  <c r="E106" i="1"/>
  <c r="E104" i="1"/>
  <c r="E103" i="1"/>
  <c r="E102" i="1"/>
  <c r="AE125" i="1"/>
  <c r="AE121" i="1"/>
  <c r="AE108" i="1"/>
  <c r="AE104" i="1"/>
  <c r="AE106" i="1"/>
  <c r="E119" i="1"/>
  <c r="AE126" i="1"/>
  <c r="E120" i="1"/>
  <c r="AE58" i="1"/>
  <c r="AE56" i="1"/>
  <c r="AE87" i="1"/>
  <c r="AD93" i="1" l="1"/>
  <c r="AP25" i="1"/>
  <c r="AQ25" i="1"/>
  <c r="AR25" i="1"/>
  <c r="AS25" i="1"/>
  <c r="AU25" i="1"/>
  <c r="AV25" i="1"/>
  <c r="AW25" i="1"/>
  <c r="AX25" i="1"/>
  <c r="AY25" i="1"/>
  <c r="AZ25" i="1"/>
  <c r="BA25" i="1"/>
  <c r="BB25" i="1"/>
  <c r="BC25" i="1"/>
  <c r="K131" i="1" l="1"/>
  <c r="L131" i="1"/>
  <c r="M131" i="1"/>
  <c r="N131" i="1"/>
  <c r="P131" i="1"/>
  <c r="Q131" i="1"/>
  <c r="R131" i="1"/>
  <c r="S131" i="1"/>
  <c r="U131" i="1"/>
  <c r="V131" i="1"/>
  <c r="W131" i="1"/>
  <c r="X131" i="1"/>
  <c r="Z131" i="1"/>
  <c r="AA131" i="1"/>
  <c r="AB131" i="1"/>
  <c r="AC131" i="1"/>
  <c r="AD131" i="1"/>
  <c r="AK131" i="1"/>
  <c r="AL131" i="1"/>
  <c r="AM131" i="1"/>
  <c r="AN131" i="1"/>
  <c r="AP131" i="1"/>
  <c r="AQ131" i="1"/>
  <c r="AR131" i="1"/>
  <c r="AS131" i="1"/>
  <c r="AU131" i="1"/>
  <c r="AV131" i="1"/>
  <c r="AW131" i="1"/>
  <c r="AX131" i="1"/>
  <c r="AY131" i="1"/>
  <c r="AZ131" i="1"/>
  <c r="BA131" i="1"/>
  <c r="BB131" i="1"/>
  <c r="BC131" i="1"/>
  <c r="D131" i="1"/>
  <c r="T37" i="1" l="1"/>
  <c r="T45" i="1"/>
  <c r="T48" i="1"/>
  <c r="T36" i="1"/>
  <c r="AT24" i="1"/>
  <c r="AT23" i="1"/>
  <c r="AT27" i="1"/>
  <c r="AT31" i="1"/>
  <c r="AT32" i="1"/>
  <c r="AT26" i="1"/>
  <c r="AT37" i="1"/>
  <c r="AT45" i="1"/>
  <c r="AT46" i="1"/>
  <c r="AT47" i="1"/>
  <c r="AT48" i="1"/>
  <c r="AT36" i="1"/>
  <c r="AT53" i="1"/>
  <c r="AT96" i="1"/>
  <c r="AT98" i="1"/>
  <c r="AT101" i="1"/>
  <c r="AT133" i="1"/>
  <c r="AT134" i="1"/>
  <c r="AT135" i="1"/>
  <c r="AT136" i="1"/>
  <c r="AT137" i="1"/>
  <c r="AT138" i="1"/>
  <c r="AT139" i="1"/>
  <c r="AT140" i="1"/>
  <c r="AT141" i="1"/>
  <c r="AT142" i="1"/>
  <c r="AT132" i="1"/>
  <c r="T133" i="1"/>
  <c r="T134" i="1"/>
  <c r="T135" i="1"/>
  <c r="T136" i="1"/>
  <c r="T137" i="1"/>
  <c r="T138" i="1"/>
  <c r="T139" i="1"/>
  <c r="T140" i="1"/>
  <c r="T141" i="1"/>
  <c r="T142" i="1"/>
  <c r="T132" i="1"/>
  <c r="T101" i="1"/>
  <c r="T98" i="1"/>
  <c r="T96" i="1"/>
  <c r="T95" i="1"/>
  <c r="T94" i="1" s="1"/>
  <c r="F95" i="1"/>
  <c r="G95" i="1"/>
  <c r="H95" i="1"/>
  <c r="O95" i="1"/>
  <c r="I95" i="1"/>
  <c r="O47" i="1"/>
  <c r="AF47" i="1"/>
  <c r="AG47" i="1"/>
  <c r="AH47" i="1"/>
  <c r="AI47" i="1"/>
  <c r="AO47" i="1"/>
  <c r="AF136" i="1"/>
  <c r="AG136" i="1"/>
  <c r="AH136" i="1"/>
  <c r="AI136" i="1"/>
  <c r="AO136" i="1"/>
  <c r="F136" i="1"/>
  <c r="G136" i="1"/>
  <c r="H136" i="1"/>
  <c r="I136" i="1"/>
  <c r="O136" i="1"/>
  <c r="Y136" i="1"/>
  <c r="AT94" i="1" l="1"/>
  <c r="AX94" i="1"/>
  <c r="AT131" i="1"/>
  <c r="T131" i="1"/>
  <c r="T25" i="1"/>
  <c r="AT25" i="1"/>
  <c r="E95" i="1"/>
  <c r="AE47" i="1"/>
  <c r="AE136" i="1"/>
  <c r="E136" i="1"/>
  <c r="AO142" i="1"/>
  <c r="AI142" i="1"/>
  <c r="AH142" i="1"/>
  <c r="AG142" i="1"/>
  <c r="AF142" i="1"/>
  <c r="Y142" i="1"/>
  <c r="O142" i="1"/>
  <c r="I142" i="1"/>
  <c r="H142" i="1"/>
  <c r="G142" i="1"/>
  <c r="F142" i="1"/>
  <c r="AO141" i="1"/>
  <c r="AI141" i="1"/>
  <c r="AH141" i="1"/>
  <c r="AG141" i="1"/>
  <c r="AF141" i="1"/>
  <c r="Y141" i="1"/>
  <c r="O141" i="1"/>
  <c r="I141" i="1"/>
  <c r="H141" i="1"/>
  <c r="G141" i="1"/>
  <c r="F141" i="1"/>
  <c r="AO140" i="1"/>
  <c r="AI140" i="1"/>
  <c r="AH140" i="1"/>
  <c r="AG140" i="1"/>
  <c r="AF140" i="1"/>
  <c r="Y140" i="1"/>
  <c r="O140" i="1"/>
  <c r="I140" i="1"/>
  <c r="H140" i="1"/>
  <c r="G140" i="1"/>
  <c r="F140" i="1"/>
  <c r="AO139" i="1"/>
  <c r="AI139" i="1"/>
  <c r="AH139" i="1"/>
  <c r="AG139" i="1"/>
  <c r="AF139" i="1"/>
  <c r="Y139" i="1"/>
  <c r="O139" i="1"/>
  <c r="I139" i="1"/>
  <c r="H139" i="1"/>
  <c r="G139" i="1"/>
  <c r="F139" i="1"/>
  <c r="AO138" i="1"/>
  <c r="AI138" i="1"/>
  <c r="AH138" i="1"/>
  <c r="AG138" i="1"/>
  <c r="AF138" i="1"/>
  <c r="Y138" i="1"/>
  <c r="O138" i="1"/>
  <c r="I138" i="1"/>
  <c r="H138" i="1"/>
  <c r="G138" i="1"/>
  <c r="F138" i="1"/>
  <c r="AO137" i="1"/>
  <c r="AI137" i="1"/>
  <c r="AH137" i="1"/>
  <c r="AG137" i="1"/>
  <c r="AF137" i="1"/>
  <c r="Y137" i="1"/>
  <c r="O137" i="1"/>
  <c r="I137" i="1"/>
  <c r="H137" i="1"/>
  <c r="G137" i="1"/>
  <c r="F137" i="1"/>
  <c r="AO135" i="1"/>
  <c r="AI135" i="1"/>
  <c r="AH135" i="1"/>
  <c r="AG135" i="1"/>
  <c r="AF135" i="1"/>
  <c r="Y135" i="1"/>
  <c r="O135" i="1"/>
  <c r="I135" i="1"/>
  <c r="H135" i="1"/>
  <c r="G135" i="1"/>
  <c r="F135" i="1"/>
  <c r="AO134" i="1"/>
  <c r="AI134" i="1"/>
  <c r="AH134" i="1"/>
  <c r="AG134" i="1"/>
  <c r="AF134" i="1"/>
  <c r="Y134" i="1"/>
  <c r="O134" i="1"/>
  <c r="I134" i="1"/>
  <c r="H134" i="1"/>
  <c r="G134" i="1"/>
  <c r="F134" i="1"/>
  <c r="AO133" i="1"/>
  <c r="AI133" i="1"/>
  <c r="AH133" i="1"/>
  <c r="AG133" i="1"/>
  <c r="AF133" i="1"/>
  <c r="Y133" i="1"/>
  <c r="O133" i="1"/>
  <c r="H133" i="1"/>
  <c r="G133" i="1"/>
  <c r="F133" i="1"/>
  <c r="AO132" i="1"/>
  <c r="AI132" i="1"/>
  <c r="AH132" i="1"/>
  <c r="AG132" i="1"/>
  <c r="AF132" i="1"/>
  <c r="Y132" i="1"/>
  <c r="O132" i="1"/>
  <c r="H132" i="1"/>
  <c r="G132" i="1"/>
  <c r="F132" i="1"/>
  <c r="AY101" i="1"/>
  <c r="AO101" i="1"/>
  <c r="AI101" i="1"/>
  <c r="AH101" i="1"/>
  <c r="AG101" i="1"/>
  <c r="AF101" i="1"/>
  <c r="O101" i="1"/>
  <c r="I101" i="1"/>
  <c r="H101" i="1"/>
  <c r="G101" i="1"/>
  <c r="F101" i="1"/>
  <c r="BC100" i="1"/>
  <c r="BB100" i="1"/>
  <c r="BA100" i="1"/>
  <c r="AZ100" i="1"/>
  <c r="AX100" i="1"/>
  <c r="AW100" i="1"/>
  <c r="AV100" i="1"/>
  <c r="AU100" i="1"/>
  <c r="AT100" i="1"/>
  <c r="AS100" i="1"/>
  <c r="AR100" i="1"/>
  <c r="AQ100" i="1"/>
  <c r="AP100" i="1"/>
  <c r="AN100" i="1"/>
  <c r="AM100" i="1"/>
  <c r="AL100" i="1"/>
  <c r="AK100" i="1"/>
  <c r="AD100" i="1"/>
  <c r="AC100" i="1"/>
  <c r="AB100" i="1"/>
  <c r="AA100" i="1"/>
  <c r="Z100" i="1"/>
  <c r="X100" i="1"/>
  <c r="W100" i="1"/>
  <c r="V100" i="1"/>
  <c r="U100" i="1"/>
  <c r="T100" i="1"/>
  <c r="S100" i="1"/>
  <c r="R100" i="1"/>
  <c r="Q100" i="1"/>
  <c r="P100" i="1"/>
  <c r="N100" i="1"/>
  <c r="M100" i="1"/>
  <c r="K100" i="1"/>
  <c r="D100" i="1"/>
  <c r="AY98" i="1"/>
  <c r="AI98" i="1"/>
  <c r="AH98" i="1"/>
  <c r="AG98" i="1"/>
  <c r="AF98" i="1"/>
  <c r="AF97" i="1" s="1"/>
  <c r="I98" i="1"/>
  <c r="I97" i="1" s="1"/>
  <c r="H98" i="1"/>
  <c r="H97" i="1" s="1"/>
  <c r="G98" i="1"/>
  <c r="G97" i="1" s="1"/>
  <c r="F98" i="1"/>
  <c r="F97" i="1" s="1"/>
  <c r="E98" i="1"/>
  <c r="E97" i="1" s="1"/>
  <c r="BC97" i="1"/>
  <c r="BC93" i="1" s="1"/>
  <c r="BB97" i="1"/>
  <c r="BA97" i="1"/>
  <c r="AZ97" i="1"/>
  <c r="AZ93" i="1" s="1"/>
  <c r="AX97" i="1"/>
  <c r="AX93" i="1" s="1"/>
  <c r="AW97" i="1"/>
  <c r="AV97" i="1"/>
  <c r="AU97" i="1"/>
  <c r="AT97" i="1"/>
  <c r="AS97" i="1"/>
  <c r="AS93" i="1" s="1"/>
  <c r="AR97" i="1"/>
  <c r="AQ97" i="1"/>
  <c r="AQ93" i="1" s="1"/>
  <c r="AP97" i="1"/>
  <c r="AO97" i="1"/>
  <c r="AN97" i="1"/>
  <c r="AM97" i="1"/>
  <c r="AL97" i="1"/>
  <c r="AK97" i="1"/>
  <c r="AK93" i="1" s="1"/>
  <c r="AJ97" i="1"/>
  <c r="AI97" i="1"/>
  <c r="AH97" i="1"/>
  <c r="AG97" i="1"/>
  <c r="AC97" i="1"/>
  <c r="AB97" i="1"/>
  <c r="AA97" i="1"/>
  <c r="AA93" i="1" s="1"/>
  <c r="Z97" i="1"/>
  <c r="Y97" i="1"/>
  <c r="X97" i="1"/>
  <c r="X93" i="1" s="1"/>
  <c r="W97" i="1"/>
  <c r="V97" i="1"/>
  <c r="U97" i="1"/>
  <c r="T97" i="1"/>
  <c r="S97" i="1"/>
  <c r="S93" i="1" s="1"/>
  <c r="R97" i="1"/>
  <c r="Q97" i="1"/>
  <c r="P97" i="1"/>
  <c r="P93" i="1" s="1"/>
  <c r="O97" i="1"/>
  <c r="N97" i="1"/>
  <c r="M97" i="1"/>
  <c r="L97" i="1"/>
  <c r="K97" i="1"/>
  <c r="K93" i="1" s="1"/>
  <c r="J97" i="1"/>
  <c r="AY96" i="1"/>
  <c r="AY94" i="1" s="1"/>
  <c r="AO96" i="1"/>
  <c r="AJ94" i="1"/>
  <c r="AJ93" i="1" s="1"/>
  <c r="AI96" i="1"/>
  <c r="AH96" i="1"/>
  <c r="AH94" i="1" s="1"/>
  <c r="AG96" i="1"/>
  <c r="AF96" i="1"/>
  <c r="AF94" i="1" s="1"/>
  <c r="Y96" i="1"/>
  <c r="O96" i="1"/>
  <c r="O94" i="1" s="1"/>
  <c r="O93" i="1" s="1"/>
  <c r="I96" i="1"/>
  <c r="G96" i="1"/>
  <c r="G94" i="1" s="1"/>
  <c r="F96" i="1"/>
  <c r="F94" i="1" s="1"/>
  <c r="BA93" i="1"/>
  <c r="AU93" i="1"/>
  <c r="U93" i="1"/>
  <c r="Q93" i="1"/>
  <c r="D93" i="1"/>
  <c r="AV93" i="1"/>
  <c r="AR93" i="1"/>
  <c r="AN93" i="1"/>
  <c r="AM93" i="1"/>
  <c r="AC93" i="1"/>
  <c r="W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88" i="1"/>
  <c r="H88" i="1"/>
  <c r="G88" i="1"/>
  <c r="F88" i="1"/>
  <c r="I87" i="1"/>
  <c r="H87" i="1"/>
  <c r="G87" i="1"/>
  <c r="F87" i="1"/>
  <c r="I86" i="1"/>
  <c r="H86" i="1"/>
  <c r="G86" i="1"/>
  <c r="F86" i="1"/>
  <c r="I85" i="1"/>
  <c r="H85" i="1"/>
  <c r="G85" i="1"/>
  <c r="F85" i="1"/>
  <c r="I84" i="1"/>
  <c r="H84" i="1"/>
  <c r="G84" i="1"/>
  <c r="F84" i="1"/>
  <c r="I83" i="1"/>
  <c r="H83" i="1"/>
  <c r="G83" i="1"/>
  <c r="F83" i="1"/>
  <c r="I82" i="1"/>
  <c r="H82" i="1"/>
  <c r="G82" i="1"/>
  <c r="F82" i="1"/>
  <c r="I81" i="1"/>
  <c r="H81" i="1"/>
  <c r="G81" i="1"/>
  <c r="F81" i="1"/>
  <c r="I80" i="1"/>
  <c r="H80" i="1"/>
  <c r="G80" i="1"/>
  <c r="F80" i="1"/>
  <c r="I79" i="1"/>
  <c r="H79" i="1"/>
  <c r="G79" i="1"/>
  <c r="F79" i="1"/>
  <c r="I78" i="1"/>
  <c r="H78" i="1"/>
  <c r="G78" i="1"/>
  <c r="F78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H61" i="1"/>
  <c r="G61" i="1"/>
  <c r="F61" i="1"/>
  <c r="I60" i="1"/>
  <c r="H60" i="1"/>
  <c r="G60" i="1"/>
  <c r="F60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I55" i="1"/>
  <c r="H55" i="1"/>
  <c r="G55" i="1"/>
  <c r="F55" i="1"/>
  <c r="I54" i="1"/>
  <c r="H54" i="1"/>
  <c r="G54" i="1"/>
  <c r="F54" i="1"/>
  <c r="AY53" i="1"/>
  <c r="AO53" i="1"/>
  <c r="AI53" i="1"/>
  <c r="AH53" i="1"/>
  <c r="AG53" i="1"/>
  <c r="AF53" i="1"/>
  <c r="I53" i="1"/>
  <c r="H53" i="1"/>
  <c r="G53" i="1"/>
  <c r="F53" i="1"/>
  <c r="BC52" i="1"/>
  <c r="BC51" i="1" s="1"/>
  <c r="BB52" i="1"/>
  <c r="BB51" i="1" s="1"/>
  <c r="BA52" i="1"/>
  <c r="BA51" i="1" s="1"/>
  <c r="AZ52" i="1"/>
  <c r="AZ51" i="1" s="1"/>
  <c r="AX52" i="1"/>
  <c r="AX51" i="1" s="1"/>
  <c r="AW52" i="1"/>
  <c r="AW51" i="1" s="1"/>
  <c r="AV52" i="1"/>
  <c r="AV51" i="1" s="1"/>
  <c r="AU52" i="1"/>
  <c r="AU51" i="1" s="1"/>
  <c r="AT52" i="1"/>
  <c r="AT51" i="1" s="1"/>
  <c r="AS52" i="1"/>
  <c r="AS51" i="1" s="1"/>
  <c r="AR52" i="1"/>
  <c r="AR51" i="1" s="1"/>
  <c r="AQ52" i="1"/>
  <c r="AQ51" i="1" s="1"/>
  <c r="AP52" i="1"/>
  <c r="AP51" i="1" s="1"/>
  <c r="AN52" i="1"/>
  <c r="AN51" i="1" s="1"/>
  <c r="AM52" i="1"/>
  <c r="AM51" i="1" s="1"/>
  <c r="AK52" i="1"/>
  <c r="AK51" i="1" s="1"/>
  <c r="AD52" i="1"/>
  <c r="AD51" i="1" s="1"/>
  <c r="AC52" i="1"/>
  <c r="AC51" i="1" s="1"/>
  <c r="AB52" i="1"/>
  <c r="AB51" i="1" s="1"/>
  <c r="AA52" i="1"/>
  <c r="AA51" i="1" s="1"/>
  <c r="Z52" i="1"/>
  <c r="Z51" i="1" s="1"/>
  <c r="X52" i="1"/>
  <c r="W52" i="1"/>
  <c r="W51" i="1" s="1"/>
  <c r="V52" i="1"/>
  <c r="V51" i="1" s="1"/>
  <c r="U52" i="1"/>
  <c r="U51" i="1" s="1"/>
  <c r="T52" i="1"/>
  <c r="T51" i="1" s="1"/>
  <c r="S52" i="1"/>
  <c r="S51" i="1" s="1"/>
  <c r="R52" i="1"/>
  <c r="R51" i="1" s="1"/>
  <c r="Q52" i="1"/>
  <c r="Q51" i="1" s="1"/>
  <c r="P52" i="1"/>
  <c r="P51" i="1" s="1"/>
  <c r="N52" i="1"/>
  <c r="N51" i="1" s="1"/>
  <c r="M52" i="1"/>
  <c r="M51" i="1" s="1"/>
  <c r="D52" i="1"/>
  <c r="D51" i="1" s="1"/>
  <c r="X51" i="1"/>
  <c r="AO48" i="1"/>
  <c r="AI48" i="1"/>
  <c r="AH48" i="1"/>
  <c r="AG48" i="1"/>
  <c r="AF48" i="1"/>
  <c r="O48" i="1"/>
  <c r="AO46" i="1"/>
  <c r="AI46" i="1"/>
  <c r="AH46" i="1"/>
  <c r="AG46" i="1"/>
  <c r="AF46" i="1"/>
  <c r="O46" i="1"/>
  <c r="AO45" i="1"/>
  <c r="AI45" i="1"/>
  <c r="AH45" i="1"/>
  <c r="AG45" i="1"/>
  <c r="AF45" i="1"/>
  <c r="O45" i="1"/>
  <c r="AO37" i="1"/>
  <c r="AI37" i="1"/>
  <c r="AH37" i="1"/>
  <c r="AG37" i="1"/>
  <c r="AF37" i="1"/>
  <c r="O37" i="1"/>
  <c r="AO36" i="1"/>
  <c r="AI36" i="1"/>
  <c r="AH36" i="1"/>
  <c r="AH35" i="1" s="1"/>
  <c r="AH34" i="1" s="1"/>
  <c r="AG36" i="1"/>
  <c r="AF36" i="1"/>
  <c r="O36" i="1"/>
  <c r="I36" i="1"/>
  <c r="I35" i="1" s="1"/>
  <c r="I34" i="1" s="1"/>
  <c r="H36" i="1"/>
  <c r="G36" i="1"/>
  <c r="G35" i="1" s="1"/>
  <c r="G34" i="1" s="1"/>
  <c r="F36" i="1"/>
  <c r="BC35" i="1"/>
  <c r="BC34" i="1" s="1"/>
  <c r="BB35" i="1"/>
  <c r="BB34" i="1" s="1"/>
  <c r="BA35" i="1"/>
  <c r="BA34" i="1" s="1"/>
  <c r="AZ35" i="1"/>
  <c r="AZ34" i="1" s="1"/>
  <c r="AY35" i="1"/>
  <c r="AY34" i="1" s="1"/>
  <c r="AX35" i="1"/>
  <c r="AX34" i="1" s="1"/>
  <c r="AW35" i="1"/>
  <c r="AW34" i="1" s="1"/>
  <c r="AV35" i="1"/>
  <c r="AV34" i="1" s="1"/>
  <c r="AU35" i="1"/>
  <c r="AU34" i="1" s="1"/>
  <c r="AT35" i="1"/>
  <c r="AT34" i="1" s="1"/>
  <c r="AS35" i="1"/>
  <c r="AS34" i="1" s="1"/>
  <c r="AR35" i="1"/>
  <c r="AR34" i="1" s="1"/>
  <c r="AQ35" i="1"/>
  <c r="AQ34" i="1" s="1"/>
  <c r="AP35" i="1"/>
  <c r="AP34" i="1" s="1"/>
  <c r="AN35" i="1"/>
  <c r="AN34" i="1" s="1"/>
  <c r="AM35" i="1"/>
  <c r="AM34" i="1" s="1"/>
  <c r="AL35" i="1"/>
  <c r="AL34" i="1" s="1"/>
  <c r="AK35" i="1"/>
  <c r="AK34" i="1" s="1"/>
  <c r="AD35" i="1"/>
  <c r="AD34" i="1" s="1"/>
  <c r="AC35" i="1"/>
  <c r="AC34" i="1" s="1"/>
  <c r="AB35" i="1"/>
  <c r="AB34" i="1" s="1"/>
  <c r="AA35" i="1"/>
  <c r="AA34" i="1" s="1"/>
  <c r="Z35" i="1"/>
  <c r="Z34" i="1" s="1"/>
  <c r="Y35" i="1"/>
  <c r="Y34" i="1" s="1"/>
  <c r="X35" i="1"/>
  <c r="X34" i="1" s="1"/>
  <c r="W35" i="1"/>
  <c r="W34" i="1" s="1"/>
  <c r="V35" i="1"/>
  <c r="V34" i="1" s="1"/>
  <c r="U35" i="1"/>
  <c r="U34" i="1" s="1"/>
  <c r="T35" i="1"/>
  <c r="T34" i="1" s="1"/>
  <c r="S35" i="1"/>
  <c r="S34" i="1" s="1"/>
  <c r="R35" i="1"/>
  <c r="R34" i="1" s="1"/>
  <c r="Q35" i="1"/>
  <c r="Q34" i="1" s="1"/>
  <c r="P35" i="1"/>
  <c r="P34" i="1" s="1"/>
  <c r="N35" i="1"/>
  <c r="N34" i="1" s="1"/>
  <c r="M35" i="1"/>
  <c r="M34" i="1" s="1"/>
  <c r="L35" i="1"/>
  <c r="L34" i="1" s="1"/>
  <c r="K35" i="1"/>
  <c r="K34" i="1" s="1"/>
  <c r="D35" i="1"/>
  <c r="D34" i="1" s="1"/>
  <c r="AO32" i="1"/>
  <c r="AJ32" i="1"/>
  <c r="AI32" i="1"/>
  <c r="AH32" i="1"/>
  <c r="AG32" i="1"/>
  <c r="AF32" i="1"/>
  <c r="I25" i="1"/>
  <c r="H25" i="1"/>
  <c r="AO31" i="1"/>
  <c r="AJ31" i="1"/>
  <c r="AI31" i="1"/>
  <c r="AH31" i="1"/>
  <c r="AG31" i="1"/>
  <c r="AF31" i="1"/>
  <c r="AO27" i="1"/>
  <c r="AJ27" i="1"/>
  <c r="AI27" i="1"/>
  <c r="AH27" i="1"/>
  <c r="AG27" i="1"/>
  <c r="AF27" i="1"/>
  <c r="M25" i="1"/>
  <c r="K25" i="1"/>
  <c r="AO26" i="1"/>
  <c r="AJ26" i="1"/>
  <c r="AI26" i="1"/>
  <c r="AH26" i="1"/>
  <c r="AG26" i="1"/>
  <c r="AF26" i="1"/>
  <c r="O26" i="1"/>
  <c r="G26" i="1"/>
  <c r="F26" i="1"/>
  <c r="BC22" i="1"/>
  <c r="BC21" i="1" s="1"/>
  <c r="BB22" i="1"/>
  <c r="BB21" i="1" s="1"/>
  <c r="AZ22" i="1"/>
  <c r="AZ21" i="1" s="1"/>
  <c r="AX22" i="1"/>
  <c r="AX21" i="1" s="1"/>
  <c r="AV22" i="1"/>
  <c r="AV21" i="1" s="1"/>
  <c r="AU22" i="1"/>
  <c r="AU21" i="1" s="1"/>
  <c r="AT22" i="1"/>
  <c r="AT21" i="1" s="1"/>
  <c r="AR22" i="1"/>
  <c r="AR21" i="1" s="1"/>
  <c r="AQ22" i="1"/>
  <c r="AQ21" i="1" s="1"/>
  <c r="AP22" i="1"/>
  <c r="AP21" i="1" s="1"/>
  <c r="AN22" i="1"/>
  <c r="AN21" i="1" s="1"/>
  <c r="AB22" i="1"/>
  <c r="AB21" i="1" s="1"/>
  <c r="AA22" i="1"/>
  <c r="AA21" i="1" s="1"/>
  <c r="X22" i="1"/>
  <c r="X21" i="1" s="1"/>
  <c r="W22" i="1"/>
  <c r="W21" i="1" s="1"/>
  <c r="V22" i="1"/>
  <c r="V21" i="1" s="1"/>
  <c r="S22" i="1"/>
  <c r="S21" i="1" s="1"/>
  <c r="R22" i="1"/>
  <c r="R21" i="1" s="1"/>
  <c r="P22" i="1"/>
  <c r="P21" i="1" s="1"/>
  <c r="D22" i="1"/>
  <c r="D21" i="1" s="1"/>
  <c r="AY24" i="1"/>
  <c r="AO24" i="1"/>
  <c r="AI24" i="1"/>
  <c r="AH24" i="1"/>
  <c r="AG24" i="1"/>
  <c r="AF24" i="1"/>
  <c r="T24" i="1"/>
  <c r="O24" i="1"/>
  <c r="H24" i="1"/>
  <c r="G24" i="1"/>
  <c r="I24" i="1"/>
  <c r="AY23" i="1"/>
  <c r="AO23" i="1"/>
  <c r="AI23" i="1"/>
  <c r="AH23" i="1"/>
  <c r="AG23" i="1"/>
  <c r="AF23" i="1"/>
  <c r="T23" i="1"/>
  <c r="O23" i="1"/>
  <c r="N22" i="1"/>
  <c r="N21" i="1" s="1"/>
  <c r="H23" i="1"/>
  <c r="F23" i="1"/>
  <c r="BA22" i="1"/>
  <c r="BA21" i="1" s="1"/>
  <c r="AW22" i="1"/>
  <c r="AW21" i="1" s="1"/>
  <c r="AS22" i="1"/>
  <c r="AS21" i="1" s="1"/>
  <c r="AM22" i="1"/>
  <c r="AM21" i="1" s="1"/>
  <c r="AL22" i="1"/>
  <c r="AL21" i="1" s="1"/>
  <c r="AK22" i="1"/>
  <c r="AK21" i="1" s="1"/>
  <c r="AD22" i="1"/>
  <c r="AD21" i="1" s="1"/>
  <c r="AC22" i="1"/>
  <c r="AC21" i="1" s="1"/>
  <c r="Z22" i="1"/>
  <c r="Z21" i="1" s="1"/>
  <c r="U22" i="1"/>
  <c r="U21" i="1" s="1"/>
  <c r="Q22" i="1"/>
  <c r="Q21" i="1" s="1"/>
  <c r="AG35" i="1" l="1"/>
  <c r="AG34" i="1" s="1"/>
  <c r="D33" i="1"/>
  <c r="H131" i="1"/>
  <c r="AF131" i="1"/>
  <c r="AE138" i="1"/>
  <c r="E31" i="1"/>
  <c r="AH25" i="1"/>
  <c r="AH22" i="1" s="1"/>
  <c r="AH21" i="1" s="1"/>
  <c r="F27" i="1"/>
  <c r="F25" i="1" s="1"/>
  <c r="O25" i="1"/>
  <c r="AG131" i="1"/>
  <c r="AE24" i="1"/>
  <c r="AJ25" i="1"/>
  <c r="AJ22" i="1" s="1"/>
  <c r="AJ21" i="1" s="1"/>
  <c r="E32" i="1"/>
  <c r="G32" i="1"/>
  <c r="H96" i="1"/>
  <c r="H94" i="1" s="1"/>
  <c r="M94" i="1"/>
  <c r="M93" i="1" s="1"/>
  <c r="M33" i="1" s="1"/>
  <c r="AO94" i="1"/>
  <c r="AO93" i="1" s="1"/>
  <c r="F131" i="1"/>
  <c r="O131" i="1"/>
  <c r="AH131" i="1"/>
  <c r="I94" i="1"/>
  <c r="I93" i="1" s="1"/>
  <c r="G27" i="1"/>
  <c r="L25" i="1"/>
  <c r="G131" i="1"/>
  <c r="Y94" i="1"/>
  <c r="Y93" i="1" s="1"/>
  <c r="AI94" i="1"/>
  <c r="AI93" i="1" s="1"/>
  <c r="AO131" i="1"/>
  <c r="AI131" i="1"/>
  <c r="AJ131" i="1"/>
  <c r="AF25" i="1"/>
  <c r="AF22" i="1" s="1"/>
  <c r="AF21" i="1" s="1"/>
  <c r="Y131" i="1"/>
  <c r="E132" i="1"/>
  <c r="E141" i="1"/>
  <c r="AG25" i="1"/>
  <c r="AG22" i="1" s="1"/>
  <c r="AG21" i="1" s="1"/>
  <c r="AO25" i="1"/>
  <c r="AO22" i="1" s="1"/>
  <c r="AO21" i="1" s="1"/>
  <c r="AG94" i="1"/>
  <c r="AG93" i="1" s="1"/>
  <c r="AI25" i="1"/>
  <c r="AI22" i="1" s="1"/>
  <c r="AI21" i="1" s="1"/>
  <c r="Y25" i="1"/>
  <c r="Y22" i="1" s="1"/>
  <c r="Y21" i="1" s="1"/>
  <c r="H100" i="1"/>
  <c r="J94" i="1"/>
  <c r="J93" i="1" s="1"/>
  <c r="AE101" i="1"/>
  <c r="E142" i="1"/>
  <c r="F24" i="1"/>
  <c r="X33" i="1"/>
  <c r="X19" i="1" s="1"/>
  <c r="X20" i="1" s="1"/>
  <c r="AE135" i="1"/>
  <c r="E138" i="1"/>
  <c r="E139" i="1"/>
  <c r="AE139" i="1"/>
  <c r="K22" i="1"/>
  <c r="K21" i="1" s="1"/>
  <c r="AY22" i="1"/>
  <c r="AY21" i="1" s="1"/>
  <c r="AR33" i="1"/>
  <c r="K52" i="1"/>
  <c r="K51" i="1" s="1"/>
  <c r="K33" i="1" s="1"/>
  <c r="G52" i="1"/>
  <c r="G51" i="1" s="1"/>
  <c r="AB93" i="1"/>
  <c r="AE140" i="1"/>
  <c r="L22" i="1"/>
  <c r="L21" i="1" s="1"/>
  <c r="E26" i="1"/>
  <c r="L52" i="1"/>
  <c r="L51" i="1" s="1"/>
  <c r="L93" i="1"/>
  <c r="T93" i="1"/>
  <c r="T33" i="1" s="1"/>
  <c r="E134" i="1"/>
  <c r="E140" i="1"/>
  <c r="M22" i="1"/>
  <c r="M21" i="1" s="1"/>
  <c r="H93" i="1"/>
  <c r="I132" i="1"/>
  <c r="J131" i="1"/>
  <c r="AE137" i="1"/>
  <c r="AE142" i="1"/>
  <c r="AZ33" i="1"/>
  <c r="AO35" i="1"/>
  <c r="AO34" i="1" s="1"/>
  <c r="AL93" i="1"/>
  <c r="AP93" i="1"/>
  <c r="AP33" i="1" s="1"/>
  <c r="F93" i="1"/>
  <c r="E135" i="1"/>
  <c r="AE141" i="1"/>
  <c r="S33" i="1"/>
  <c r="AS33" i="1"/>
  <c r="O35" i="1"/>
  <c r="O34" i="1" s="1"/>
  <c r="AE53" i="1"/>
  <c r="AW93" i="1"/>
  <c r="AW33" i="1" s="1"/>
  <c r="N93" i="1"/>
  <c r="N33" i="1" s="1"/>
  <c r="R93" i="1"/>
  <c r="R33" i="1" s="1"/>
  <c r="V93" i="1"/>
  <c r="V33" i="1" s="1"/>
  <c r="V19" i="1" s="1"/>
  <c r="V20" i="1" s="1"/>
  <c r="Z93" i="1"/>
  <c r="Z33" i="1" s="1"/>
  <c r="AF93" i="1"/>
  <c r="AE133" i="1"/>
  <c r="P33" i="1"/>
  <c r="AN33" i="1"/>
  <c r="AN19" i="1" s="1"/>
  <c r="AN20" i="1" s="1"/>
  <c r="AE37" i="1"/>
  <c r="AE46" i="1"/>
  <c r="AH93" i="1"/>
  <c r="BB93" i="1"/>
  <c r="BB33" i="1" s="1"/>
  <c r="BB19" i="1" s="1"/>
  <c r="BB20" i="1" s="1"/>
  <c r="G93" i="1"/>
  <c r="AE134" i="1"/>
  <c r="D19" i="1"/>
  <c r="D20" i="1" s="1"/>
  <c r="H22" i="1"/>
  <c r="H21" i="1" s="1"/>
  <c r="E83" i="1"/>
  <c r="AT93" i="1"/>
  <c r="AV33" i="1"/>
  <c r="E24" i="1"/>
  <c r="O52" i="1"/>
  <c r="O51" i="1" s="1"/>
  <c r="E61" i="1"/>
  <c r="E78" i="1"/>
  <c r="E82" i="1"/>
  <c r="E86" i="1"/>
  <c r="E90" i="1"/>
  <c r="AA33" i="1"/>
  <c r="AM33" i="1"/>
  <c r="BC33" i="1"/>
  <c r="BC19" i="1" s="1"/>
  <c r="BC20" i="1" s="1"/>
  <c r="AB33" i="1"/>
  <c r="W33" i="1"/>
  <c r="AQ33" i="1"/>
  <c r="AQ19" i="1" s="1"/>
  <c r="AQ20" i="1" s="1"/>
  <c r="AU33" i="1"/>
  <c r="AU19" i="1" s="1"/>
  <c r="AU20" i="1" s="1"/>
  <c r="AD33" i="1"/>
  <c r="AD19" i="1" s="1"/>
  <c r="AD20" i="1" s="1"/>
  <c r="Q33" i="1"/>
  <c r="Q19" i="1" s="1"/>
  <c r="Q20" i="1" s="1"/>
  <c r="U33" i="1"/>
  <c r="U19" i="1" s="1"/>
  <c r="U20" i="1" s="1"/>
  <c r="AC33" i="1"/>
  <c r="AK33" i="1"/>
  <c r="AK19" i="1" s="1"/>
  <c r="AK20" i="1" s="1"/>
  <c r="AX33" i="1"/>
  <c r="AH100" i="1"/>
  <c r="I100" i="1"/>
  <c r="AI100" i="1"/>
  <c r="AG100" i="1"/>
  <c r="AY100" i="1"/>
  <c r="E54" i="1"/>
  <c r="E58" i="1"/>
  <c r="E62" i="1"/>
  <c r="E91" i="1"/>
  <c r="AF100" i="1"/>
  <c r="O100" i="1"/>
  <c r="AE32" i="1"/>
  <c r="AF35" i="1"/>
  <c r="AF34" i="1" s="1"/>
  <c r="AE45" i="1"/>
  <c r="AE27" i="1"/>
  <c r="AJ35" i="1"/>
  <c r="AJ34" i="1" s="1"/>
  <c r="E57" i="1"/>
  <c r="E60" i="1"/>
  <c r="E63" i="1"/>
  <c r="E81" i="1"/>
  <c r="E84" i="1"/>
  <c r="E89" i="1"/>
  <c r="E92" i="1"/>
  <c r="E79" i="1"/>
  <c r="E87" i="1"/>
  <c r="AE31" i="1"/>
  <c r="E53" i="1"/>
  <c r="AH52" i="1"/>
  <c r="AH51" i="1" s="1"/>
  <c r="I52" i="1"/>
  <c r="I51" i="1" s="1"/>
  <c r="AI52" i="1"/>
  <c r="AI51" i="1" s="1"/>
  <c r="E56" i="1"/>
  <c r="AY52" i="1"/>
  <c r="AY51" i="1" s="1"/>
  <c r="E59" i="1"/>
  <c r="E64" i="1"/>
  <c r="E80" i="1"/>
  <c r="E85" i="1"/>
  <c r="E88" i="1"/>
  <c r="G23" i="1"/>
  <c r="T22" i="1"/>
  <c r="T21" i="1" s="1"/>
  <c r="AE26" i="1"/>
  <c r="O22" i="1"/>
  <c r="O21" i="1" s="1"/>
  <c r="G100" i="1"/>
  <c r="AE23" i="1"/>
  <c r="BA33" i="1"/>
  <c r="Y100" i="1"/>
  <c r="E101" i="1"/>
  <c r="E133" i="1"/>
  <c r="I23" i="1"/>
  <c r="AE36" i="1"/>
  <c r="H35" i="1"/>
  <c r="H34" i="1" s="1"/>
  <c r="AI35" i="1"/>
  <c r="AI34" i="1" s="1"/>
  <c r="H52" i="1"/>
  <c r="H51" i="1" s="1"/>
  <c r="Y52" i="1"/>
  <c r="Y51" i="1" s="1"/>
  <c r="AE96" i="1"/>
  <c r="AE94" i="1" s="1"/>
  <c r="AE98" i="1"/>
  <c r="AE97" i="1" s="1"/>
  <c r="AY97" i="1"/>
  <c r="AY93" i="1" s="1"/>
  <c r="AF52" i="1"/>
  <c r="AF51" i="1" s="1"/>
  <c r="AO52" i="1"/>
  <c r="AO51" i="1" s="1"/>
  <c r="AO100" i="1"/>
  <c r="F100" i="1"/>
  <c r="E36" i="1"/>
  <c r="F35" i="1"/>
  <c r="F34" i="1" s="1"/>
  <c r="J35" i="1"/>
  <c r="J34" i="1" s="1"/>
  <c r="AE48" i="1"/>
  <c r="E55" i="1"/>
  <c r="J52" i="1"/>
  <c r="J51" i="1" s="1"/>
  <c r="E96" i="1"/>
  <c r="E94" i="1" s="1"/>
  <c r="L100" i="1"/>
  <c r="AJ100" i="1"/>
  <c r="AE132" i="1"/>
  <c r="I133" i="1"/>
  <c r="J25" i="1" l="1"/>
  <c r="E137" i="1"/>
  <c r="AV19" i="1"/>
  <c r="AV20" i="1" s="1"/>
  <c r="P19" i="1"/>
  <c r="P20" i="1" s="1"/>
  <c r="G25" i="1"/>
  <c r="G22" i="1" s="1"/>
  <c r="G21" i="1" s="1"/>
  <c r="E27" i="1"/>
  <c r="E25" i="1" s="1"/>
  <c r="I33" i="1"/>
  <c r="Y33" i="1"/>
  <c r="AH33" i="1"/>
  <c r="AH19" i="1" s="1"/>
  <c r="AH20" i="1" s="1"/>
  <c r="AE131" i="1"/>
  <c r="I131" i="1"/>
  <c r="E131" i="1"/>
  <c r="AE25" i="1"/>
  <c r="AE22" i="1" s="1"/>
  <c r="AE21" i="1" s="1"/>
  <c r="E93" i="1"/>
  <c r="AR19" i="1"/>
  <c r="AR20" i="1" s="1"/>
  <c r="AO33" i="1"/>
  <c r="AO19" i="1" s="1"/>
  <c r="AO20" i="1" s="1"/>
  <c r="L33" i="1"/>
  <c r="AZ19" i="1"/>
  <c r="AZ20" i="1" s="1"/>
  <c r="F22" i="1"/>
  <c r="F21" i="1" s="1"/>
  <c r="G33" i="1"/>
  <c r="R19" i="1"/>
  <c r="R20" i="1" s="1"/>
  <c r="K19" i="1"/>
  <c r="K20" i="1" s="1"/>
  <c r="S19" i="1"/>
  <c r="S20" i="1" s="1"/>
  <c r="AA19" i="1"/>
  <c r="AA20" i="1" s="1"/>
  <c r="AT33" i="1"/>
  <c r="AY33" i="1"/>
  <c r="AY19" i="1" s="1"/>
  <c r="AY20" i="1" s="1"/>
  <c r="AB19" i="1"/>
  <c r="AB20" i="1" s="1"/>
  <c r="AS19" i="1"/>
  <c r="AS20" i="1" s="1"/>
  <c r="AM19" i="1"/>
  <c r="AM20" i="1" s="1"/>
  <c r="Z19" i="1"/>
  <c r="Z20" i="1" s="1"/>
  <c r="O33" i="1"/>
  <c r="O19" i="1" s="1"/>
  <c r="O20" i="1" s="1"/>
  <c r="N19" i="1"/>
  <c r="N20" i="1" s="1"/>
  <c r="T19" i="1"/>
  <c r="T20" i="1" s="1"/>
  <c r="AE93" i="1"/>
  <c r="W19" i="1"/>
  <c r="W20" i="1" s="1"/>
  <c r="AF33" i="1"/>
  <c r="AC19" i="1"/>
  <c r="AC20" i="1" s="1"/>
  <c r="M19" i="1"/>
  <c r="M20" i="1" s="1"/>
  <c r="AX19" i="1"/>
  <c r="AX20" i="1" s="1"/>
  <c r="AP19" i="1"/>
  <c r="AP20" i="1" s="1"/>
  <c r="AE100" i="1"/>
  <c r="AI33" i="1"/>
  <c r="E52" i="1"/>
  <c r="E51" i="1" s="1"/>
  <c r="F52" i="1"/>
  <c r="F51" i="1" s="1"/>
  <c r="F33" i="1" s="1"/>
  <c r="H33" i="1"/>
  <c r="E35" i="1"/>
  <c r="E34" i="1" s="1"/>
  <c r="AE35" i="1"/>
  <c r="AE34" i="1" s="1"/>
  <c r="E100" i="1"/>
  <c r="AW19" i="1"/>
  <c r="AW20" i="1" s="1"/>
  <c r="J33" i="1"/>
  <c r="I22" i="1"/>
  <c r="I21" i="1" s="1"/>
  <c r="J100" i="1"/>
  <c r="BA19" i="1"/>
  <c r="BA20" i="1" s="1"/>
  <c r="J22" i="1"/>
  <c r="J21" i="1" s="1"/>
  <c r="E23" i="1"/>
  <c r="AI19" i="1" l="1"/>
  <c r="AI20" i="1" s="1"/>
  <c r="L19" i="1"/>
  <c r="L20" i="1" s="1"/>
  <c r="Y19" i="1"/>
  <c r="Y20" i="1" s="1"/>
  <c r="G19" i="1"/>
  <c r="G20" i="1" s="1"/>
  <c r="AT19" i="1"/>
  <c r="AT20" i="1" s="1"/>
  <c r="I19" i="1"/>
  <c r="I20" i="1" s="1"/>
  <c r="AF19" i="1"/>
  <c r="AF20" i="1" s="1"/>
  <c r="E33" i="1"/>
  <c r="H19" i="1"/>
  <c r="H20" i="1" s="1"/>
  <c r="E22" i="1"/>
  <c r="E21" i="1" s="1"/>
  <c r="J19" i="1"/>
  <c r="J20" i="1" s="1"/>
  <c r="F19" i="1"/>
  <c r="F20" i="1" s="1"/>
  <c r="E19" i="1" l="1"/>
  <c r="E20" i="1" s="1"/>
  <c r="AJ52" i="1" l="1"/>
  <c r="AJ51" i="1" s="1"/>
  <c r="AE82" i="1"/>
  <c r="AE52" i="1" s="1"/>
  <c r="AE51" i="1" s="1"/>
  <c r="AE33" i="1" s="1"/>
  <c r="AL52" i="1"/>
  <c r="AL51" i="1" s="1"/>
  <c r="AL33" i="1" s="1"/>
  <c r="AG82" i="1"/>
  <c r="AG52" i="1" s="1"/>
  <c r="AG51" i="1" s="1"/>
  <c r="AG33" i="1" s="1"/>
  <c r="AL19" i="1" l="1"/>
  <c r="AL20" i="1" s="1"/>
  <c r="AJ33" i="1"/>
  <c r="AG19" i="1"/>
  <c r="AG20" i="1" s="1"/>
  <c r="AE19" i="1"/>
  <c r="AE20" i="1" s="1"/>
  <c r="AJ19" i="1" l="1"/>
  <c r="AJ20" i="1" s="1"/>
</calcChain>
</file>

<file path=xl/sharedStrings.xml><?xml version="1.0" encoding="utf-8"?>
<sst xmlns="http://schemas.openxmlformats.org/spreadsheetml/2006/main" count="744" uniqueCount="430">
  <si>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</si>
  <si>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</si>
  <si>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</si>
  <si>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</si>
  <si>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</si>
  <si>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</si>
  <si>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</si>
  <si>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</si>
  <si>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</si>
  <si>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</si>
  <si>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</si>
  <si>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</si>
  <si>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</si>
  <si>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</si>
  <si>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</si>
  <si>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</si>
  <si>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</si>
  <si>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</si>
  <si>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</si>
  <si>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</si>
  <si>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</si>
  <si>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</si>
  <si>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</si>
  <si>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</si>
  <si>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</si>
  <si>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</si>
  <si>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</si>
  <si>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</si>
  <si>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</si>
  <si>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</si>
  <si>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</si>
  <si>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</si>
  <si>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</si>
  <si>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</si>
  <si>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</si>
  <si>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</si>
  <si>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</si>
  <si>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</si>
  <si>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</si>
  <si>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</si>
  <si>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</si>
  <si>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</si>
  <si>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</si>
  <si>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</si>
  <si>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</si>
  <si>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</si>
  <si>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</si>
  <si>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</si>
  <si>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</si>
  <si>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</si>
  <si>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</si>
  <si>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</si>
  <si>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</si>
  <si>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</si>
  <si>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</si>
  <si>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</si>
  <si>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</si>
  <si>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</si>
  <si>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</si>
  <si>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</si>
  <si>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</si>
  <si>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</si>
  <si>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</si>
  <si>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</si>
  <si>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</si>
  <si>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</si>
  <si>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</si>
  <si>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</si>
  <si>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</si>
  <si>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</si>
  <si>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</si>
  <si>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</si>
  <si>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</si>
  <si>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</si>
  <si>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</si>
  <si>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</si>
  <si>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</si>
  <si>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</si>
  <si>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</si>
  <si>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</si>
  <si>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</si>
  <si>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</si>
  <si>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</si>
  <si>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</si>
  <si>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</si>
  <si>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</si>
  <si>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</si>
  <si>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</si>
  <si>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</si>
  <si>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</si>
  <si>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</si>
  <si>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нд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</si>
  <si>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</si>
  <si>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</si>
  <si>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</si>
  <si>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</si>
  <si>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</si>
  <si>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</si>
  <si>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</si>
  <si>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</si>
  <si>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</si>
  <si>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</si>
  <si>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</si>
  <si>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</si>
  <si>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</si>
  <si>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</si>
  <si>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</si>
  <si>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</si>
  <si>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</si>
  <si>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</si>
  <si>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</si>
  <si>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</si>
  <si>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</si>
  <si>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</si>
  <si>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</si>
  <si>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</si>
  <si>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</si>
  <si>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</si>
  <si>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</si>
  <si>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</si>
  <si>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</si>
  <si>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</si>
  <si>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</si>
  <si>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</si>
  <si>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</si>
  <si>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</si>
  <si>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</si>
  <si>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</si>
  <si>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</si>
  <si>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</si>
  <si>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</si>
  <si>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</si>
  <si>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</si>
  <si>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</si>
  <si>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</si>
  <si>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</si>
  <si>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</si>
  <si>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</si>
  <si>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</si>
  <si>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</si>
  <si>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</si>
  <si>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</si>
  <si>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</si>
  <si>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</si>
  <si>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</si>
  <si>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</si>
  <si>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</si>
  <si>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</si>
  <si>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</si>
  <si>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</si>
  <si>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</si>
  <si>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</si>
  <si>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</si>
  <si>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</si>
  <si>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</si>
  <si>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</si>
  <si>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</si>
  <si>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</si>
  <si>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</si>
  <si>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</si>
  <si>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</si>
  <si>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</si>
  <si>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</si>
  <si>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</si>
  <si>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</si>
  <si>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</si>
  <si>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</si>
  <si>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</si>
  <si>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</si>
  <si>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</si>
  <si>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</si>
  <si>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</si>
  <si>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</si>
  <si>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</si>
  <si>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</si>
  <si>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</si>
  <si>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</si>
  <si>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</si>
  <si>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</si>
  <si>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</si>
  <si>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</si>
  <si>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</si>
  <si>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</si>
  <si>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</si>
  <si>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</si>
  <si>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</si>
  <si>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</si>
  <si>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</si>
  <si>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</si>
  <si>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</si>
  <si>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</si>
  <si>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</si>
  <si>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</si>
  <si>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</si>
  <si>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</si>
  <si>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</si>
  <si>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</si>
  <si>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</si>
  <si>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</si>
  <si>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</si>
  <si>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</si>
  <si>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</si>
  <si>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</si>
  <si>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</si>
  <si>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</si>
  <si>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</si>
  <si>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</si>
  <si>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</si>
  <si>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</si>
  <si>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</si>
  <si>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</si>
  <si>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</si>
  <si>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</si>
  <si>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E_2300002324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</si>
  <si>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</si>
  <si>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</si>
  <si>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</si>
  <si>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</si>
  <si>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</si>
  <si>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</si>
  <si>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</si>
  <si>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</si>
  <si>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</si>
  <si>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</si>
  <si>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</si>
  <si>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</si>
  <si>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</si>
  <si>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</si>
  <si>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</si>
  <si>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</si>
  <si>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</si>
  <si>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</si>
  <si>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</si>
  <si>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</si>
  <si>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</si>
  <si>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</si>
  <si>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</si>
  <si>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</si>
  <si>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</si>
  <si>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</si>
  <si>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</si>
  <si>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</si>
  <si>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</si>
  <si>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</si>
  <si>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</si>
  <si>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</si>
  <si>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</si>
  <si>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Освоение капитальных вложений 2025 года, млн. рублей (без НДС)</t>
  </si>
  <si>
    <t>Финансирование капитальных вложений 2025 года, млн. рублей (с НДС)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</si>
  <si>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</si>
  <si>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</si>
  <si>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</si>
  <si>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</si>
  <si>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</si>
  <si>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</si>
  <si>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</si>
  <si>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</si>
  <si>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</si>
  <si>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</si>
  <si>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</si>
  <si>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</si>
  <si>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</si>
  <si>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</si>
  <si>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</si>
  <si>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</si>
  <si>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</si>
  <si>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</si>
  <si>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</si>
  <si>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</si>
  <si>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</si>
  <si>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</si>
  <si>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</si>
  <si>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</si>
  <si>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</si>
  <si>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</si>
  <si>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</si>
  <si>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</si>
  <si>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</si>
  <si>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</si>
  <si>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</si>
  <si>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</si>
  <si>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</si>
  <si>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</si>
  <si>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</si>
  <si>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</si>
  <si>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</si>
  <si>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</si>
  <si>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</si>
  <si>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</si>
  <si>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</si>
  <si>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</si>
  <si>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</si>
  <si>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</si>
  <si>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</si>
  <si>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</si>
  <si>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</si>
  <si>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</si>
  <si>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</si>
  <si>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</si>
  <si>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</si>
  <si>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</si>
  <si>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</si>
  <si>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</si>
  <si>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</si>
  <si>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</si>
  <si>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</si>
  <si>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</si>
  <si>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</si>
  <si>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</si>
  <si>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</si>
  <si>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</si>
  <si>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</si>
  <si>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</si>
  <si>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</si>
  <si>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</si>
  <si>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</si>
  <si>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</si>
  <si>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</si>
  <si>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</si>
  <si>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</si>
  <si>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</si>
  <si>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</si>
  <si>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</si>
  <si>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</si>
  <si>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</si>
  <si>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</si>
  <si>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</si>
  <si>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</si>
  <si>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</si>
  <si>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</si>
  <si>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</si>
  <si>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 xml:space="preserve"> I_2000001115 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</si>
  <si>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</si>
  <si>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I_0000000136</t>
  </si>
  <si>
    <t>E_2000000236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</si>
  <si>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</si>
  <si>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</si>
  <si>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</si>
  <si>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</si>
  <si>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</si>
  <si>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</si>
  <si>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</si>
  <si>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</si>
  <si>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</si>
  <si>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</si>
  <si>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</si>
  <si>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</si>
  <si>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</si>
  <si>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</si>
  <si>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</si>
  <si>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</si>
  <si>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</si>
  <si>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</si>
  <si>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</si>
  <si>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</si>
  <si>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</si>
  <si>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</si>
  <si>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</si>
  <si>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</si>
  <si>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</si>
  <si>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</si>
  <si>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</si>
  <si>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</si>
  <si>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</si>
  <si>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</si>
  <si>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</si>
  <si>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</si>
  <si>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</si>
  <si>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</si>
  <si>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</si>
  <si>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</si>
  <si>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</si>
  <si>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</si>
  <si>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</si>
  <si>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</si>
  <si>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</si>
  <si>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</si>
  <si>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</si>
  <si>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</si>
  <si>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</si>
  <si>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</si>
  <si>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</si>
  <si>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</si>
  <si>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</si>
  <si>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</si>
  <si>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</si>
  <si>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</si>
  <si>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</si>
  <si>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</si>
  <si>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</si>
  <si>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</si>
  <si>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КТП-П-630/10/0,4 кВ взамен ТП-30, с силовым трансформатором 400 кВА, СНТ «Надежда», п. Рахья</t>
  </si>
  <si>
    <t>O_2400002594</t>
  </si>
  <si>
    <t>Строительство КЛ-0,4 кВ, L=100 м., кабельного киоска, ул.Дорожников, д.2-А, г.п.Токсово (ИП Малерян 23/Д-593 от 04.12.23)</t>
  </si>
  <si>
    <t>O_2400032424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</si>
  <si>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</si>
  <si>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</si>
  <si>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месяцев</t>
  </si>
  <si>
    <t>к приказу Минэнерго России от 25 апреля 2018 г. № 320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</si>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</sst>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0" borderId="0"/>
  </cellStyleXfs>
  <cellXfs count="65">
    <xf numFmtId="0" fontId="0" fillId="0" borderId="0" xfId="0"/>
    <xf numFmtId="2" fontId="1" fillId="0" borderId="3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1" fillId="0" borderId="3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" fontId="4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2" fontId="5" fillId="0" borderId="3" xfId="0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textRotation="90" wrapText="1"/>
    </xf>
    <xf numFmtId="0" fontId="1" fillId="0" borderId="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top" wrapText="1"/>
    </xf>
    <xf numFmtId="2" fontId="1" fillId="0" borderId="3" xfId="3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2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49" fontId="4" fillId="0" borderId="3" xfId="2" applyNumberFormat="1" applyFont="1" applyFill="1" applyBorder="1" applyAlignment="1">
      <alignment horizontal="left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2" fontId="10" fillId="0" borderId="3" xfId="1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42"/>
  <sheetViews>
    <sheetView tabSelected="1" zoomScale="68" zoomScaleNormal="68" workbookViewId="0">
      <selection activeCell="B1" sqref="B1"/>
    </sheetView>
  </sheetViews>
  <sheetFormatPr defaultColWidth="9.140625" defaultRowHeight="15.75" x14ac:dyDescent="0.25"/>
  <cols>
    <col min="1" max="1" width="12.85546875" style="4" customWidth="1"/>
    <col min="2" max="2" width="53.85546875" style="12" customWidth="1"/>
    <col min="3" max="3" width="18" style="4" customWidth="1"/>
    <col min="4" max="4" width="8.5703125" style="4" customWidth="1"/>
    <col min="5" max="5" width="9.42578125" style="4" customWidth="1"/>
    <col min="6" max="6" width="6.85546875" style="4" customWidth="1"/>
    <col min="7" max="7" width="9.85546875" style="4" customWidth="1"/>
    <col min="8" max="8" width="8.5703125" style="4" customWidth="1"/>
    <col min="9" max="9" width="7.140625" style="4" customWidth="1"/>
    <col min="10" max="10" width="9.85546875" style="4" customWidth="1"/>
    <col min="11" max="11" width="6.85546875" style="4" customWidth="1"/>
    <col min="12" max="12" width="9.85546875" style="4" customWidth="1"/>
    <col min="13" max="13" width="8.5703125" style="4" customWidth="1"/>
    <col min="14" max="14" width="5.85546875" style="4" customWidth="1"/>
    <col min="15" max="19" width="7.5703125" style="4" customWidth="1"/>
    <col min="20" max="20" width="8.28515625" style="4" bestFit="1" customWidth="1"/>
    <col min="21" max="21" width="7.5703125" style="4" customWidth="1"/>
    <col min="22" max="22" width="9.42578125" style="4" customWidth="1"/>
    <col min="23" max="28" width="7.5703125" style="4" customWidth="1"/>
    <col min="29" max="29" width="10.85546875" style="4" customWidth="1"/>
    <col min="30" max="30" width="8.28515625" style="4" bestFit="1" customWidth="1"/>
    <col min="31" max="31" width="9.85546875" style="4" customWidth="1"/>
    <col min="32" max="32" width="7.5703125" style="4" customWidth="1"/>
    <col min="33" max="33" width="10" style="4" bestFit="1" customWidth="1"/>
    <col min="34" max="35" width="7.5703125" style="4" customWidth="1"/>
    <col min="36" max="36" width="11" style="4" customWidth="1"/>
    <col min="37" max="45" width="7.5703125" style="4" customWidth="1"/>
    <col min="46" max="46" width="8.5703125" style="4" customWidth="1"/>
    <col min="47" max="47" width="7.5703125" style="4" customWidth="1"/>
    <col min="48" max="48" width="8.85546875" style="4" customWidth="1"/>
    <col min="49" max="55" width="7.5703125" style="4" customWidth="1"/>
    <col min="56" max="243" width="9.140625" style="4"/>
    <col min="244" max="244" width="5.5703125" style="4" customWidth="1"/>
    <col min="245" max="245" width="13.5703125" style="4" customWidth="1"/>
    <col min="246" max="246" width="8.85546875" style="4" customWidth="1"/>
    <col min="247" max="247" width="4.5703125" style="4" customWidth="1"/>
    <col min="248" max="272" width="3.42578125" style="4" customWidth="1"/>
    <col min="273" max="273" width="4.5703125" style="4" customWidth="1"/>
    <col min="274" max="298" width="3.42578125" style="4" customWidth="1"/>
    <col min="299" max="499" width="9.140625" style="4"/>
    <col min="500" max="500" width="5.5703125" style="4" customWidth="1"/>
    <col min="501" max="501" width="13.5703125" style="4" customWidth="1"/>
    <col min="502" max="502" width="8.85546875" style="4" customWidth="1"/>
    <col min="503" max="503" width="4.5703125" style="4" customWidth="1"/>
    <col min="504" max="528" width="3.42578125" style="4" customWidth="1"/>
    <col min="529" max="529" width="4.5703125" style="4" customWidth="1"/>
    <col min="530" max="554" width="3.42578125" style="4" customWidth="1"/>
    <col min="555" max="755" width="9.140625" style="4"/>
    <col min="756" max="756" width="5.5703125" style="4" customWidth="1"/>
    <col min="757" max="757" width="13.5703125" style="4" customWidth="1"/>
    <col min="758" max="758" width="8.85546875" style="4" customWidth="1"/>
    <col min="759" max="759" width="4.5703125" style="4" customWidth="1"/>
    <col min="760" max="784" width="3.42578125" style="4" customWidth="1"/>
    <col min="785" max="785" width="4.5703125" style="4" customWidth="1"/>
    <col min="786" max="810" width="3.42578125" style="4" customWidth="1"/>
    <col min="811" max="1011" width="9.140625" style="4"/>
    <col min="1012" max="1012" width="5.5703125" style="4" customWidth="1"/>
    <col min="1013" max="1013" width="13.5703125" style="4" customWidth="1"/>
    <col min="1014" max="1014" width="8.85546875" style="4" customWidth="1"/>
    <col min="1015" max="1015" width="4.5703125" style="4" customWidth="1"/>
    <col min="1016" max="1040" width="3.42578125" style="4" customWidth="1"/>
    <col min="1041" max="1041" width="4.5703125" style="4" customWidth="1"/>
    <col min="1042" max="1066" width="3.42578125" style="4" customWidth="1"/>
    <col min="1067" max="1267" width="9.140625" style="4"/>
    <col min="1268" max="1268" width="5.5703125" style="4" customWidth="1"/>
    <col min="1269" max="1269" width="13.5703125" style="4" customWidth="1"/>
    <col min="1270" max="1270" width="8.85546875" style="4" customWidth="1"/>
    <col min="1271" max="1271" width="4.5703125" style="4" customWidth="1"/>
    <col min="1272" max="1296" width="3.42578125" style="4" customWidth="1"/>
    <col min="1297" max="1297" width="4.5703125" style="4" customWidth="1"/>
    <col min="1298" max="1322" width="3.42578125" style="4" customWidth="1"/>
    <col min="1323" max="1523" width="9.140625" style="4"/>
    <col min="1524" max="1524" width="5.5703125" style="4" customWidth="1"/>
    <col min="1525" max="1525" width="13.5703125" style="4" customWidth="1"/>
    <col min="1526" max="1526" width="8.85546875" style="4" customWidth="1"/>
    <col min="1527" max="1527" width="4.5703125" style="4" customWidth="1"/>
    <col min="1528" max="1552" width="3.42578125" style="4" customWidth="1"/>
    <col min="1553" max="1553" width="4.5703125" style="4" customWidth="1"/>
    <col min="1554" max="1578" width="3.42578125" style="4" customWidth="1"/>
    <col min="1579" max="1779" width="9.140625" style="4"/>
    <col min="1780" max="1780" width="5.5703125" style="4" customWidth="1"/>
    <col min="1781" max="1781" width="13.5703125" style="4" customWidth="1"/>
    <col min="1782" max="1782" width="8.85546875" style="4" customWidth="1"/>
    <col min="1783" max="1783" width="4.5703125" style="4" customWidth="1"/>
    <col min="1784" max="1808" width="3.42578125" style="4" customWidth="1"/>
    <col min="1809" max="1809" width="4.5703125" style="4" customWidth="1"/>
    <col min="1810" max="1834" width="3.42578125" style="4" customWidth="1"/>
    <col min="1835" max="2035" width="9.140625" style="4"/>
    <col min="2036" max="2036" width="5.5703125" style="4" customWidth="1"/>
    <col min="2037" max="2037" width="13.5703125" style="4" customWidth="1"/>
    <col min="2038" max="2038" width="8.85546875" style="4" customWidth="1"/>
    <col min="2039" max="2039" width="4.5703125" style="4" customWidth="1"/>
    <col min="2040" max="2064" width="3.42578125" style="4" customWidth="1"/>
    <col min="2065" max="2065" width="4.5703125" style="4" customWidth="1"/>
    <col min="2066" max="2090" width="3.42578125" style="4" customWidth="1"/>
    <col min="2091" max="2291" width="9.140625" style="4"/>
    <col min="2292" max="2292" width="5.5703125" style="4" customWidth="1"/>
    <col min="2293" max="2293" width="13.5703125" style="4" customWidth="1"/>
    <col min="2294" max="2294" width="8.85546875" style="4" customWidth="1"/>
    <col min="2295" max="2295" width="4.5703125" style="4" customWidth="1"/>
    <col min="2296" max="2320" width="3.42578125" style="4" customWidth="1"/>
    <col min="2321" max="2321" width="4.5703125" style="4" customWidth="1"/>
    <col min="2322" max="2346" width="3.42578125" style="4" customWidth="1"/>
    <col min="2347" max="2547" width="9.140625" style="4"/>
    <col min="2548" max="2548" width="5.5703125" style="4" customWidth="1"/>
    <col min="2549" max="2549" width="13.5703125" style="4" customWidth="1"/>
    <col min="2550" max="2550" width="8.85546875" style="4" customWidth="1"/>
    <col min="2551" max="2551" width="4.5703125" style="4" customWidth="1"/>
    <col min="2552" max="2576" width="3.42578125" style="4" customWidth="1"/>
    <col min="2577" max="2577" width="4.5703125" style="4" customWidth="1"/>
    <col min="2578" max="2602" width="3.42578125" style="4" customWidth="1"/>
    <col min="2603" max="2803" width="9.140625" style="4"/>
    <col min="2804" max="2804" width="5.5703125" style="4" customWidth="1"/>
    <col min="2805" max="2805" width="13.5703125" style="4" customWidth="1"/>
    <col min="2806" max="2806" width="8.85546875" style="4" customWidth="1"/>
    <col min="2807" max="2807" width="4.5703125" style="4" customWidth="1"/>
    <col min="2808" max="2832" width="3.42578125" style="4" customWidth="1"/>
    <col min="2833" max="2833" width="4.5703125" style="4" customWidth="1"/>
    <col min="2834" max="2858" width="3.42578125" style="4" customWidth="1"/>
    <col min="2859" max="3059" width="9.140625" style="4"/>
    <col min="3060" max="3060" width="5.5703125" style="4" customWidth="1"/>
    <col min="3061" max="3061" width="13.5703125" style="4" customWidth="1"/>
    <col min="3062" max="3062" width="8.85546875" style="4" customWidth="1"/>
    <col min="3063" max="3063" width="4.5703125" style="4" customWidth="1"/>
    <col min="3064" max="3088" width="3.42578125" style="4" customWidth="1"/>
    <col min="3089" max="3089" width="4.5703125" style="4" customWidth="1"/>
    <col min="3090" max="3114" width="3.42578125" style="4" customWidth="1"/>
    <col min="3115" max="3315" width="9.140625" style="4"/>
    <col min="3316" max="3316" width="5.5703125" style="4" customWidth="1"/>
    <col min="3317" max="3317" width="13.5703125" style="4" customWidth="1"/>
    <col min="3318" max="3318" width="8.85546875" style="4" customWidth="1"/>
    <col min="3319" max="3319" width="4.5703125" style="4" customWidth="1"/>
    <col min="3320" max="3344" width="3.42578125" style="4" customWidth="1"/>
    <col min="3345" max="3345" width="4.5703125" style="4" customWidth="1"/>
    <col min="3346" max="3370" width="3.42578125" style="4" customWidth="1"/>
    <col min="3371" max="3571" width="9.140625" style="4"/>
    <col min="3572" max="3572" width="5.5703125" style="4" customWidth="1"/>
    <col min="3573" max="3573" width="13.5703125" style="4" customWidth="1"/>
    <col min="3574" max="3574" width="8.85546875" style="4" customWidth="1"/>
    <col min="3575" max="3575" width="4.5703125" style="4" customWidth="1"/>
    <col min="3576" max="3600" width="3.42578125" style="4" customWidth="1"/>
    <col min="3601" max="3601" width="4.5703125" style="4" customWidth="1"/>
    <col min="3602" max="3626" width="3.42578125" style="4" customWidth="1"/>
    <col min="3627" max="3827" width="9.140625" style="4"/>
    <col min="3828" max="3828" width="5.5703125" style="4" customWidth="1"/>
    <col min="3829" max="3829" width="13.5703125" style="4" customWidth="1"/>
    <col min="3830" max="3830" width="8.85546875" style="4" customWidth="1"/>
    <col min="3831" max="3831" width="4.5703125" style="4" customWidth="1"/>
    <col min="3832" max="3856" width="3.42578125" style="4" customWidth="1"/>
    <col min="3857" max="3857" width="4.5703125" style="4" customWidth="1"/>
    <col min="3858" max="3882" width="3.42578125" style="4" customWidth="1"/>
    <col min="3883" max="4083" width="9.140625" style="4"/>
    <col min="4084" max="4084" width="5.5703125" style="4" customWidth="1"/>
    <col min="4085" max="4085" width="13.5703125" style="4" customWidth="1"/>
    <col min="4086" max="4086" width="8.85546875" style="4" customWidth="1"/>
    <col min="4087" max="4087" width="4.5703125" style="4" customWidth="1"/>
    <col min="4088" max="4112" width="3.42578125" style="4" customWidth="1"/>
    <col min="4113" max="4113" width="4.5703125" style="4" customWidth="1"/>
    <col min="4114" max="4138" width="3.42578125" style="4" customWidth="1"/>
    <col min="4139" max="4339" width="9.140625" style="4"/>
    <col min="4340" max="4340" width="5.5703125" style="4" customWidth="1"/>
    <col min="4341" max="4341" width="13.5703125" style="4" customWidth="1"/>
    <col min="4342" max="4342" width="8.85546875" style="4" customWidth="1"/>
    <col min="4343" max="4343" width="4.5703125" style="4" customWidth="1"/>
    <col min="4344" max="4368" width="3.42578125" style="4" customWidth="1"/>
    <col min="4369" max="4369" width="4.5703125" style="4" customWidth="1"/>
    <col min="4370" max="4394" width="3.42578125" style="4" customWidth="1"/>
    <col min="4395" max="4595" width="9.140625" style="4"/>
    <col min="4596" max="4596" width="5.5703125" style="4" customWidth="1"/>
    <col min="4597" max="4597" width="13.5703125" style="4" customWidth="1"/>
    <col min="4598" max="4598" width="8.85546875" style="4" customWidth="1"/>
    <col min="4599" max="4599" width="4.5703125" style="4" customWidth="1"/>
    <col min="4600" max="4624" width="3.42578125" style="4" customWidth="1"/>
    <col min="4625" max="4625" width="4.5703125" style="4" customWidth="1"/>
    <col min="4626" max="4650" width="3.42578125" style="4" customWidth="1"/>
    <col min="4651" max="4851" width="9.140625" style="4"/>
    <col min="4852" max="4852" width="5.5703125" style="4" customWidth="1"/>
    <col min="4853" max="4853" width="13.5703125" style="4" customWidth="1"/>
    <col min="4854" max="4854" width="8.85546875" style="4" customWidth="1"/>
    <col min="4855" max="4855" width="4.5703125" style="4" customWidth="1"/>
    <col min="4856" max="4880" width="3.42578125" style="4" customWidth="1"/>
    <col min="4881" max="4881" width="4.5703125" style="4" customWidth="1"/>
    <col min="4882" max="4906" width="3.42578125" style="4" customWidth="1"/>
    <col min="4907" max="5107" width="9.140625" style="4"/>
    <col min="5108" max="5108" width="5.5703125" style="4" customWidth="1"/>
    <col min="5109" max="5109" width="13.5703125" style="4" customWidth="1"/>
    <col min="5110" max="5110" width="8.85546875" style="4" customWidth="1"/>
    <col min="5111" max="5111" width="4.5703125" style="4" customWidth="1"/>
    <col min="5112" max="5136" width="3.42578125" style="4" customWidth="1"/>
    <col min="5137" max="5137" width="4.5703125" style="4" customWidth="1"/>
    <col min="5138" max="5162" width="3.42578125" style="4" customWidth="1"/>
    <col min="5163" max="5363" width="9.140625" style="4"/>
    <col min="5364" max="5364" width="5.5703125" style="4" customWidth="1"/>
    <col min="5365" max="5365" width="13.5703125" style="4" customWidth="1"/>
    <col min="5366" max="5366" width="8.85546875" style="4" customWidth="1"/>
    <col min="5367" max="5367" width="4.5703125" style="4" customWidth="1"/>
    <col min="5368" max="5392" width="3.42578125" style="4" customWidth="1"/>
    <col min="5393" max="5393" width="4.5703125" style="4" customWidth="1"/>
    <col min="5394" max="5418" width="3.42578125" style="4" customWidth="1"/>
    <col min="5419" max="5619" width="9.140625" style="4"/>
    <col min="5620" max="5620" width="5.5703125" style="4" customWidth="1"/>
    <col min="5621" max="5621" width="13.5703125" style="4" customWidth="1"/>
    <col min="5622" max="5622" width="8.85546875" style="4" customWidth="1"/>
    <col min="5623" max="5623" width="4.5703125" style="4" customWidth="1"/>
    <col min="5624" max="5648" width="3.42578125" style="4" customWidth="1"/>
    <col min="5649" max="5649" width="4.5703125" style="4" customWidth="1"/>
    <col min="5650" max="5674" width="3.42578125" style="4" customWidth="1"/>
    <col min="5675" max="5875" width="9.140625" style="4"/>
    <col min="5876" max="5876" width="5.5703125" style="4" customWidth="1"/>
    <col min="5877" max="5877" width="13.5703125" style="4" customWidth="1"/>
    <col min="5878" max="5878" width="8.85546875" style="4" customWidth="1"/>
    <col min="5879" max="5879" width="4.5703125" style="4" customWidth="1"/>
    <col min="5880" max="5904" width="3.42578125" style="4" customWidth="1"/>
    <col min="5905" max="5905" width="4.5703125" style="4" customWidth="1"/>
    <col min="5906" max="5930" width="3.42578125" style="4" customWidth="1"/>
    <col min="5931" max="6131" width="9.140625" style="4"/>
    <col min="6132" max="6132" width="5.5703125" style="4" customWidth="1"/>
    <col min="6133" max="6133" width="13.5703125" style="4" customWidth="1"/>
    <col min="6134" max="6134" width="8.85546875" style="4" customWidth="1"/>
    <col min="6135" max="6135" width="4.5703125" style="4" customWidth="1"/>
    <col min="6136" max="6160" width="3.42578125" style="4" customWidth="1"/>
    <col min="6161" max="6161" width="4.5703125" style="4" customWidth="1"/>
    <col min="6162" max="6186" width="3.42578125" style="4" customWidth="1"/>
    <col min="6187" max="6387" width="9.140625" style="4"/>
    <col min="6388" max="6388" width="5.5703125" style="4" customWidth="1"/>
    <col min="6389" max="6389" width="13.5703125" style="4" customWidth="1"/>
    <col min="6390" max="6390" width="8.85546875" style="4" customWidth="1"/>
    <col min="6391" max="6391" width="4.5703125" style="4" customWidth="1"/>
    <col min="6392" max="6416" width="3.42578125" style="4" customWidth="1"/>
    <col min="6417" max="6417" width="4.5703125" style="4" customWidth="1"/>
    <col min="6418" max="6442" width="3.42578125" style="4" customWidth="1"/>
    <col min="6443" max="6643" width="9.140625" style="4"/>
    <col min="6644" max="6644" width="5.5703125" style="4" customWidth="1"/>
    <col min="6645" max="6645" width="13.5703125" style="4" customWidth="1"/>
    <col min="6646" max="6646" width="8.85546875" style="4" customWidth="1"/>
    <col min="6647" max="6647" width="4.5703125" style="4" customWidth="1"/>
    <col min="6648" max="6672" width="3.42578125" style="4" customWidth="1"/>
    <col min="6673" max="6673" width="4.5703125" style="4" customWidth="1"/>
    <col min="6674" max="6698" width="3.42578125" style="4" customWidth="1"/>
    <col min="6699" max="6899" width="9.140625" style="4"/>
    <col min="6900" max="6900" width="5.5703125" style="4" customWidth="1"/>
    <col min="6901" max="6901" width="13.5703125" style="4" customWidth="1"/>
    <col min="6902" max="6902" width="8.85546875" style="4" customWidth="1"/>
    <col min="6903" max="6903" width="4.5703125" style="4" customWidth="1"/>
    <col min="6904" max="6928" width="3.42578125" style="4" customWidth="1"/>
    <col min="6929" max="6929" width="4.5703125" style="4" customWidth="1"/>
    <col min="6930" max="6954" width="3.42578125" style="4" customWidth="1"/>
    <col min="6955" max="7155" width="9.140625" style="4"/>
    <col min="7156" max="7156" width="5.5703125" style="4" customWidth="1"/>
    <col min="7157" max="7157" width="13.5703125" style="4" customWidth="1"/>
    <col min="7158" max="7158" width="8.85546875" style="4" customWidth="1"/>
    <col min="7159" max="7159" width="4.5703125" style="4" customWidth="1"/>
    <col min="7160" max="7184" width="3.42578125" style="4" customWidth="1"/>
    <col min="7185" max="7185" width="4.5703125" style="4" customWidth="1"/>
    <col min="7186" max="7210" width="3.42578125" style="4" customWidth="1"/>
    <col min="7211" max="7411" width="9.140625" style="4"/>
    <col min="7412" max="7412" width="5.5703125" style="4" customWidth="1"/>
    <col min="7413" max="7413" width="13.5703125" style="4" customWidth="1"/>
    <col min="7414" max="7414" width="8.85546875" style="4" customWidth="1"/>
    <col min="7415" max="7415" width="4.5703125" style="4" customWidth="1"/>
    <col min="7416" max="7440" width="3.42578125" style="4" customWidth="1"/>
    <col min="7441" max="7441" width="4.5703125" style="4" customWidth="1"/>
    <col min="7442" max="7466" width="3.42578125" style="4" customWidth="1"/>
    <col min="7467" max="7667" width="9.140625" style="4"/>
    <col min="7668" max="7668" width="5.5703125" style="4" customWidth="1"/>
    <col min="7669" max="7669" width="13.5703125" style="4" customWidth="1"/>
    <col min="7670" max="7670" width="8.85546875" style="4" customWidth="1"/>
    <col min="7671" max="7671" width="4.5703125" style="4" customWidth="1"/>
    <col min="7672" max="7696" width="3.42578125" style="4" customWidth="1"/>
    <col min="7697" max="7697" width="4.5703125" style="4" customWidth="1"/>
    <col min="7698" max="7722" width="3.42578125" style="4" customWidth="1"/>
    <col min="7723" max="7923" width="9.140625" style="4"/>
    <col min="7924" max="7924" width="5.5703125" style="4" customWidth="1"/>
    <col min="7925" max="7925" width="13.5703125" style="4" customWidth="1"/>
    <col min="7926" max="7926" width="8.85546875" style="4" customWidth="1"/>
    <col min="7927" max="7927" width="4.5703125" style="4" customWidth="1"/>
    <col min="7928" max="7952" width="3.42578125" style="4" customWidth="1"/>
    <col min="7953" max="7953" width="4.5703125" style="4" customWidth="1"/>
    <col min="7954" max="7978" width="3.42578125" style="4" customWidth="1"/>
    <col min="7979" max="8179" width="9.140625" style="4"/>
    <col min="8180" max="8180" width="5.5703125" style="4" customWidth="1"/>
    <col min="8181" max="8181" width="13.5703125" style="4" customWidth="1"/>
    <col min="8182" max="8182" width="8.85546875" style="4" customWidth="1"/>
    <col min="8183" max="8183" width="4.5703125" style="4" customWidth="1"/>
    <col min="8184" max="8208" width="3.42578125" style="4" customWidth="1"/>
    <col min="8209" max="8209" width="4.5703125" style="4" customWidth="1"/>
    <col min="8210" max="8234" width="3.42578125" style="4" customWidth="1"/>
    <col min="8235" max="8435" width="9.140625" style="4"/>
    <col min="8436" max="8436" width="5.5703125" style="4" customWidth="1"/>
    <col min="8437" max="8437" width="13.5703125" style="4" customWidth="1"/>
    <col min="8438" max="8438" width="8.85546875" style="4" customWidth="1"/>
    <col min="8439" max="8439" width="4.5703125" style="4" customWidth="1"/>
    <col min="8440" max="8464" width="3.42578125" style="4" customWidth="1"/>
    <col min="8465" max="8465" width="4.5703125" style="4" customWidth="1"/>
    <col min="8466" max="8490" width="3.42578125" style="4" customWidth="1"/>
    <col min="8491" max="8691" width="9.140625" style="4"/>
    <col min="8692" max="8692" width="5.5703125" style="4" customWidth="1"/>
    <col min="8693" max="8693" width="13.5703125" style="4" customWidth="1"/>
    <col min="8694" max="8694" width="8.85546875" style="4" customWidth="1"/>
    <col min="8695" max="8695" width="4.5703125" style="4" customWidth="1"/>
    <col min="8696" max="8720" width="3.42578125" style="4" customWidth="1"/>
    <col min="8721" max="8721" width="4.5703125" style="4" customWidth="1"/>
    <col min="8722" max="8746" width="3.42578125" style="4" customWidth="1"/>
    <col min="8747" max="8947" width="9.140625" style="4"/>
    <col min="8948" max="8948" width="5.5703125" style="4" customWidth="1"/>
    <col min="8949" max="8949" width="13.5703125" style="4" customWidth="1"/>
    <col min="8950" max="8950" width="8.85546875" style="4" customWidth="1"/>
    <col min="8951" max="8951" width="4.5703125" style="4" customWidth="1"/>
    <col min="8952" max="8976" width="3.42578125" style="4" customWidth="1"/>
    <col min="8977" max="8977" width="4.5703125" style="4" customWidth="1"/>
    <col min="8978" max="9002" width="3.42578125" style="4" customWidth="1"/>
    <col min="9003" max="9203" width="9.140625" style="4"/>
    <col min="9204" max="9204" width="5.5703125" style="4" customWidth="1"/>
    <col min="9205" max="9205" width="13.5703125" style="4" customWidth="1"/>
    <col min="9206" max="9206" width="8.85546875" style="4" customWidth="1"/>
    <col min="9207" max="9207" width="4.5703125" style="4" customWidth="1"/>
    <col min="9208" max="9232" width="3.42578125" style="4" customWidth="1"/>
    <col min="9233" max="9233" width="4.5703125" style="4" customWidth="1"/>
    <col min="9234" max="9258" width="3.42578125" style="4" customWidth="1"/>
    <col min="9259" max="9459" width="9.140625" style="4"/>
    <col min="9460" max="9460" width="5.5703125" style="4" customWidth="1"/>
    <col min="9461" max="9461" width="13.5703125" style="4" customWidth="1"/>
    <col min="9462" max="9462" width="8.85546875" style="4" customWidth="1"/>
    <col min="9463" max="9463" width="4.5703125" style="4" customWidth="1"/>
    <col min="9464" max="9488" width="3.42578125" style="4" customWidth="1"/>
    <col min="9489" max="9489" width="4.5703125" style="4" customWidth="1"/>
    <col min="9490" max="9514" width="3.42578125" style="4" customWidth="1"/>
    <col min="9515" max="9715" width="9.140625" style="4"/>
    <col min="9716" max="9716" width="5.5703125" style="4" customWidth="1"/>
    <col min="9717" max="9717" width="13.5703125" style="4" customWidth="1"/>
    <col min="9718" max="9718" width="8.85546875" style="4" customWidth="1"/>
    <col min="9719" max="9719" width="4.5703125" style="4" customWidth="1"/>
    <col min="9720" max="9744" width="3.42578125" style="4" customWidth="1"/>
    <col min="9745" max="9745" width="4.5703125" style="4" customWidth="1"/>
    <col min="9746" max="9770" width="3.42578125" style="4" customWidth="1"/>
    <col min="9771" max="9971" width="9.140625" style="4"/>
    <col min="9972" max="9972" width="5.5703125" style="4" customWidth="1"/>
    <col min="9973" max="9973" width="13.5703125" style="4" customWidth="1"/>
    <col min="9974" max="9974" width="8.85546875" style="4" customWidth="1"/>
    <col min="9975" max="9975" width="4.5703125" style="4" customWidth="1"/>
    <col min="9976" max="10000" width="3.42578125" style="4" customWidth="1"/>
    <col min="10001" max="10001" width="4.5703125" style="4" customWidth="1"/>
    <col min="10002" max="10026" width="3.42578125" style="4" customWidth="1"/>
    <col min="10027" max="10227" width="9.140625" style="4"/>
    <col min="10228" max="10228" width="5.5703125" style="4" customWidth="1"/>
    <col min="10229" max="10229" width="13.5703125" style="4" customWidth="1"/>
    <col min="10230" max="10230" width="8.85546875" style="4" customWidth="1"/>
    <col min="10231" max="10231" width="4.5703125" style="4" customWidth="1"/>
    <col min="10232" max="10256" width="3.42578125" style="4" customWidth="1"/>
    <col min="10257" max="10257" width="4.5703125" style="4" customWidth="1"/>
    <col min="10258" max="10282" width="3.42578125" style="4" customWidth="1"/>
    <col min="10283" max="10483" width="9.140625" style="4"/>
    <col min="10484" max="10484" width="5.5703125" style="4" customWidth="1"/>
    <col min="10485" max="10485" width="13.5703125" style="4" customWidth="1"/>
    <col min="10486" max="10486" width="8.85546875" style="4" customWidth="1"/>
    <col min="10487" max="10487" width="4.5703125" style="4" customWidth="1"/>
    <col min="10488" max="10512" width="3.42578125" style="4" customWidth="1"/>
    <col min="10513" max="10513" width="4.5703125" style="4" customWidth="1"/>
    <col min="10514" max="10538" width="3.42578125" style="4" customWidth="1"/>
    <col min="10539" max="10739" width="9.140625" style="4"/>
    <col min="10740" max="10740" width="5.5703125" style="4" customWidth="1"/>
    <col min="10741" max="10741" width="13.5703125" style="4" customWidth="1"/>
    <col min="10742" max="10742" width="8.85546875" style="4" customWidth="1"/>
    <col min="10743" max="10743" width="4.5703125" style="4" customWidth="1"/>
    <col min="10744" max="10768" width="3.42578125" style="4" customWidth="1"/>
    <col min="10769" max="10769" width="4.5703125" style="4" customWidth="1"/>
    <col min="10770" max="10794" width="3.42578125" style="4" customWidth="1"/>
    <col min="10795" max="10995" width="9.140625" style="4"/>
    <col min="10996" max="10996" width="5.5703125" style="4" customWidth="1"/>
    <col min="10997" max="10997" width="13.5703125" style="4" customWidth="1"/>
    <col min="10998" max="10998" width="8.85546875" style="4" customWidth="1"/>
    <col min="10999" max="10999" width="4.5703125" style="4" customWidth="1"/>
    <col min="11000" max="11024" width="3.42578125" style="4" customWidth="1"/>
    <col min="11025" max="11025" width="4.5703125" style="4" customWidth="1"/>
    <col min="11026" max="11050" width="3.42578125" style="4" customWidth="1"/>
    <col min="11051" max="11251" width="9.140625" style="4"/>
    <col min="11252" max="11252" width="5.5703125" style="4" customWidth="1"/>
    <col min="11253" max="11253" width="13.5703125" style="4" customWidth="1"/>
    <col min="11254" max="11254" width="8.85546875" style="4" customWidth="1"/>
    <col min="11255" max="11255" width="4.5703125" style="4" customWidth="1"/>
    <col min="11256" max="11280" width="3.42578125" style="4" customWidth="1"/>
    <col min="11281" max="11281" width="4.5703125" style="4" customWidth="1"/>
    <col min="11282" max="11306" width="3.42578125" style="4" customWidth="1"/>
    <col min="11307" max="11507" width="9.140625" style="4"/>
    <col min="11508" max="11508" width="5.5703125" style="4" customWidth="1"/>
    <col min="11509" max="11509" width="13.5703125" style="4" customWidth="1"/>
    <col min="11510" max="11510" width="8.85546875" style="4" customWidth="1"/>
    <col min="11511" max="11511" width="4.5703125" style="4" customWidth="1"/>
    <col min="11512" max="11536" width="3.42578125" style="4" customWidth="1"/>
    <col min="11537" max="11537" width="4.5703125" style="4" customWidth="1"/>
    <col min="11538" max="11562" width="3.42578125" style="4" customWidth="1"/>
    <col min="11563" max="11763" width="9.140625" style="4"/>
    <col min="11764" max="11764" width="5.5703125" style="4" customWidth="1"/>
    <col min="11765" max="11765" width="13.5703125" style="4" customWidth="1"/>
    <col min="11766" max="11766" width="8.85546875" style="4" customWidth="1"/>
    <col min="11767" max="11767" width="4.5703125" style="4" customWidth="1"/>
    <col min="11768" max="11792" width="3.42578125" style="4" customWidth="1"/>
    <col min="11793" max="11793" width="4.5703125" style="4" customWidth="1"/>
    <col min="11794" max="11818" width="3.42578125" style="4" customWidth="1"/>
    <col min="11819" max="12019" width="9.140625" style="4"/>
    <col min="12020" max="12020" width="5.5703125" style="4" customWidth="1"/>
    <col min="12021" max="12021" width="13.5703125" style="4" customWidth="1"/>
    <col min="12022" max="12022" width="8.85546875" style="4" customWidth="1"/>
    <col min="12023" max="12023" width="4.5703125" style="4" customWidth="1"/>
    <col min="12024" max="12048" width="3.42578125" style="4" customWidth="1"/>
    <col min="12049" max="12049" width="4.5703125" style="4" customWidth="1"/>
    <col min="12050" max="12074" width="3.42578125" style="4" customWidth="1"/>
    <col min="12075" max="12275" width="9.140625" style="4"/>
    <col min="12276" max="12276" width="5.5703125" style="4" customWidth="1"/>
    <col min="12277" max="12277" width="13.5703125" style="4" customWidth="1"/>
    <col min="12278" max="12278" width="8.85546875" style="4" customWidth="1"/>
    <col min="12279" max="12279" width="4.5703125" style="4" customWidth="1"/>
    <col min="12280" max="12304" width="3.42578125" style="4" customWidth="1"/>
    <col min="12305" max="12305" width="4.5703125" style="4" customWidth="1"/>
    <col min="12306" max="12330" width="3.42578125" style="4" customWidth="1"/>
    <col min="12331" max="12531" width="9.140625" style="4"/>
    <col min="12532" max="12532" width="5.5703125" style="4" customWidth="1"/>
    <col min="12533" max="12533" width="13.5703125" style="4" customWidth="1"/>
    <col min="12534" max="12534" width="8.85546875" style="4" customWidth="1"/>
    <col min="12535" max="12535" width="4.5703125" style="4" customWidth="1"/>
    <col min="12536" max="12560" width="3.42578125" style="4" customWidth="1"/>
    <col min="12561" max="12561" width="4.5703125" style="4" customWidth="1"/>
    <col min="12562" max="12586" width="3.42578125" style="4" customWidth="1"/>
    <col min="12587" max="12787" width="9.140625" style="4"/>
    <col min="12788" max="12788" width="5.5703125" style="4" customWidth="1"/>
    <col min="12789" max="12789" width="13.5703125" style="4" customWidth="1"/>
    <col min="12790" max="12790" width="8.85546875" style="4" customWidth="1"/>
    <col min="12791" max="12791" width="4.5703125" style="4" customWidth="1"/>
    <col min="12792" max="12816" width="3.42578125" style="4" customWidth="1"/>
    <col min="12817" max="12817" width="4.5703125" style="4" customWidth="1"/>
    <col min="12818" max="12842" width="3.42578125" style="4" customWidth="1"/>
    <col min="12843" max="13043" width="9.140625" style="4"/>
    <col min="13044" max="13044" width="5.5703125" style="4" customWidth="1"/>
    <col min="13045" max="13045" width="13.5703125" style="4" customWidth="1"/>
    <col min="13046" max="13046" width="8.85546875" style="4" customWidth="1"/>
    <col min="13047" max="13047" width="4.5703125" style="4" customWidth="1"/>
    <col min="13048" max="13072" width="3.42578125" style="4" customWidth="1"/>
    <col min="13073" max="13073" width="4.5703125" style="4" customWidth="1"/>
    <col min="13074" max="13098" width="3.42578125" style="4" customWidth="1"/>
    <col min="13099" max="13299" width="9.140625" style="4"/>
    <col min="13300" max="13300" width="5.5703125" style="4" customWidth="1"/>
    <col min="13301" max="13301" width="13.5703125" style="4" customWidth="1"/>
    <col min="13302" max="13302" width="8.85546875" style="4" customWidth="1"/>
    <col min="13303" max="13303" width="4.5703125" style="4" customWidth="1"/>
    <col min="13304" max="13328" width="3.42578125" style="4" customWidth="1"/>
    <col min="13329" max="13329" width="4.5703125" style="4" customWidth="1"/>
    <col min="13330" max="13354" width="3.42578125" style="4" customWidth="1"/>
    <col min="13355" max="13555" width="9.140625" style="4"/>
    <col min="13556" max="13556" width="5.5703125" style="4" customWidth="1"/>
    <col min="13557" max="13557" width="13.5703125" style="4" customWidth="1"/>
    <col min="13558" max="13558" width="8.85546875" style="4" customWidth="1"/>
    <col min="13559" max="13559" width="4.5703125" style="4" customWidth="1"/>
    <col min="13560" max="13584" width="3.42578125" style="4" customWidth="1"/>
    <col min="13585" max="13585" width="4.5703125" style="4" customWidth="1"/>
    <col min="13586" max="13610" width="3.42578125" style="4" customWidth="1"/>
    <col min="13611" max="13811" width="9.140625" style="4"/>
    <col min="13812" max="13812" width="5.5703125" style="4" customWidth="1"/>
    <col min="13813" max="13813" width="13.5703125" style="4" customWidth="1"/>
    <col min="13814" max="13814" width="8.85546875" style="4" customWidth="1"/>
    <col min="13815" max="13815" width="4.5703125" style="4" customWidth="1"/>
    <col min="13816" max="13840" width="3.42578125" style="4" customWidth="1"/>
    <col min="13841" max="13841" width="4.5703125" style="4" customWidth="1"/>
    <col min="13842" max="13866" width="3.42578125" style="4" customWidth="1"/>
    <col min="13867" max="14067" width="9.140625" style="4"/>
    <col min="14068" max="14068" width="5.5703125" style="4" customWidth="1"/>
    <col min="14069" max="14069" width="13.5703125" style="4" customWidth="1"/>
    <col min="14070" max="14070" width="8.85546875" style="4" customWidth="1"/>
    <col min="14071" max="14071" width="4.5703125" style="4" customWidth="1"/>
    <col min="14072" max="14096" width="3.42578125" style="4" customWidth="1"/>
    <col min="14097" max="14097" width="4.5703125" style="4" customWidth="1"/>
    <col min="14098" max="14122" width="3.42578125" style="4" customWidth="1"/>
    <col min="14123" max="14323" width="9.140625" style="4"/>
    <col min="14324" max="14324" width="5.5703125" style="4" customWidth="1"/>
    <col min="14325" max="14325" width="13.5703125" style="4" customWidth="1"/>
    <col min="14326" max="14326" width="8.85546875" style="4" customWidth="1"/>
    <col min="14327" max="14327" width="4.5703125" style="4" customWidth="1"/>
    <col min="14328" max="14352" width="3.42578125" style="4" customWidth="1"/>
    <col min="14353" max="14353" width="4.5703125" style="4" customWidth="1"/>
    <col min="14354" max="14378" width="3.42578125" style="4" customWidth="1"/>
    <col min="14379" max="14579" width="9.140625" style="4"/>
    <col min="14580" max="14580" width="5.5703125" style="4" customWidth="1"/>
    <col min="14581" max="14581" width="13.5703125" style="4" customWidth="1"/>
    <col min="14582" max="14582" width="8.85546875" style="4" customWidth="1"/>
    <col min="14583" max="14583" width="4.5703125" style="4" customWidth="1"/>
    <col min="14584" max="14608" width="3.42578125" style="4" customWidth="1"/>
    <col min="14609" max="14609" width="4.5703125" style="4" customWidth="1"/>
    <col min="14610" max="14634" width="3.42578125" style="4" customWidth="1"/>
    <col min="14635" max="14835" width="9.140625" style="4"/>
    <col min="14836" max="14836" width="5.5703125" style="4" customWidth="1"/>
    <col min="14837" max="14837" width="13.5703125" style="4" customWidth="1"/>
    <col min="14838" max="14838" width="8.85546875" style="4" customWidth="1"/>
    <col min="14839" max="14839" width="4.5703125" style="4" customWidth="1"/>
    <col min="14840" max="14864" width="3.42578125" style="4" customWidth="1"/>
    <col min="14865" max="14865" width="4.5703125" style="4" customWidth="1"/>
    <col min="14866" max="14890" width="3.42578125" style="4" customWidth="1"/>
    <col min="14891" max="15091" width="9.140625" style="4"/>
    <col min="15092" max="15092" width="5.5703125" style="4" customWidth="1"/>
    <col min="15093" max="15093" width="13.5703125" style="4" customWidth="1"/>
    <col min="15094" max="15094" width="8.85546875" style="4" customWidth="1"/>
    <col min="15095" max="15095" width="4.5703125" style="4" customWidth="1"/>
    <col min="15096" max="15120" width="3.42578125" style="4" customWidth="1"/>
    <col min="15121" max="15121" width="4.5703125" style="4" customWidth="1"/>
    <col min="15122" max="15146" width="3.42578125" style="4" customWidth="1"/>
    <col min="15147" max="15347" width="9.140625" style="4"/>
    <col min="15348" max="15348" width="5.5703125" style="4" customWidth="1"/>
    <col min="15349" max="15349" width="13.5703125" style="4" customWidth="1"/>
    <col min="15350" max="15350" width="8.85546875" style="4" customWidth="1"/>
    <col min="15351" max="15351" width="4.5703125" style="4" customWidth="1"/>
    <col min="15352" max="15376" width="3.42578125" style="4" customWidth="1"/>
    <col min="15377" max="15377" width="4.5703125" style="4" customWidth="1"/>
    <col min="15378" max="15402" width="3.42578125" style="4" customWidth="1"/>
    <col min="15403" max="15603" width="9.140625" style="4"/>
    <col min="15604" max="15604" width="5.5703125" style="4" customWidth="1"/>
    <col min="15605" max="15605" width="13.5703125" style="4" customWidth="1"/>
    <col min="15606" max="15606" width="8.85546875" style="4" customWidth="1"/>
    <col min="15607" max="15607" width="4.5703125" style="4" customWidth="1"/>
    <col min="15608" max="15632" width="3.42578125" style="4" customWidth="1"/>
    <col min="15633" max="15633" width="4.5703125" style="4" customWidth="1"/>
    <col min="15634" max="15658" width="3.42578125" style="4" customWidth="1"/>
    <col min="15659" max="15859" width="9.140625" style="4"/>
    <col min="15860" max="15860" width="5.5703125" style="4" customWidth="1"/>
    <col min="15861" max="15861" width="13.5703125" style="4" customWidth="1"/>
    <col min="15862" max="15862" width="8.85546875" style="4" customWidth="1"/>
    <col min="15863" max="15863" width="4.5703125" style="4" customWidth="1"/>
    <col min="15864" max="15888" width="3.42578125" style="4" customWidth="1"/>
    <col min="15889" max="15889" width="4.5703125" style="4" customWidth="1"/>
    <col min="15890" max="15914" width="3.42578125" style="4" customWidth="1"/>
    <col min="15915" max="16115" width="9.140625" style="4"/>
    <col min="16116" max="16116" width="5.5703125" style="4" customWidth="1"/>
    <col min="16117" max="16117" width="13.5703125" style="4" customWidth="1"/>
    <col min="16118" max="16118" width="8.85546875" style="4" customWidth="1"/>
    <col min="16119" max="16119" width="4.5703125" style="4" customWidth="1"/>
    <col min="16120" max="16144" width="3.42578125" style="4" customWidth="1"/>
    <col min="16145" max="16145" width="4.5703125" style="4" customWidth="1"/>
    <col min="16146" max="16170" width="3.42578125" style="4" customWidth="1"/>
    <col min="16171" max="16384" width="9.140625" style="4"/>
  </cols>
  <sheetData>
    <row r="1" spans="1:55" x14ac:dyDescent="0.25">
      <c r="BC1" s="13" t="s">
        <v>0</v>
      </c>
    </row>
    <row r="2" spans="1:55" x14ac:dyDescent="0.25">
      <c r="AT2" s="63" t="s">
        <v>398</v>
      </c>
      <c r="AU2" s="63"/>
      <c r="AV2" s="63"/>
      <c r="AW2" s="63"/>
      <c r="AX2" s="63"/>
      <c r="AY2" s="63"/>
      <c r="AZ2" s="63"/>
      <c r="BA2" s="63"/>
      <c r="BB2" s="63"/>
      <c r="BC2" s="63"/>
    </row>
    <row r="3" spans="1:55" x14ac:dyDescent="0.25">
      <c r="A3" s="64" t="s">
        <v>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</row>
    <row r="4" spans="1:55" x14ac:dyDescent="0.25">
      <c r="U4" s="13" t="s">
        <v>2</v>
      </c>
      <c r="V4" s="58">
        <v>9</v>
      </c>
      <c r="W4" s="59"/>
      <c r="X4" s="64" t="s">
        <v>397</v>
      </c>
      <c r="Y4" s="64"/>
      <c r="Z4" s="58">
        <v>2025</v>
      </c>
      <c r="AA4" s="59"/>
      <c r="AB4" s="4" t="s">
        <v>3</v>
      </c>
    </row>
    <row r="6" spans="1:55" x14ac:dyDescent="0.25">
      <c r="V6" s="14" t="s">
        <v>4</v>
      </c>
      <c r="W6" s="15" t="s">
        <v>5</v>
      </c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6"/>
      <c r="AM6" s="16"/>
      <c r="AN6" s="16"/>
      <c r="AO6" s="16"/>
    </row>
    <row r="7" spans="1:55" x14ac:dyDescent="0.25">
      <c r="W7" s="62" t="s">
        <v>6</v>
      </c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17"/>
      <c r="AM7" s="17"/>
      <c r="AN7" s="17"/>
      <c r="AO7" s="17"/>
    </row>
    <row r="9" spans="1:55" x14ac:dyDescent="0.25">
      <c r="Y9" s="13" t="s">
        <v>7</v>
      </c>
      <c r="Z9" s="58">
        <v>2024</v>
      </c>
      <c r="AA9" s="59"/>
      <c r="AB9" s="4" t="s">
        <v>8</v>
      </c>
    </row>
    <row r="11" spans="1:55" x14ac:dyDescent="0.25">
      <c r="X11" s="13" t="s">
        <v>9</v>
      </c>
      <c r="Y11" s="60" t="s">
        <v>217</v>
      </c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18"/>
      <c r="AO11" s="18"/>
      <c r="AP11" s="18"/>
    </row>
    <row r="12" spans="1:55" x14ac:dyDescent="0.25">
      <c r="Y12" s="19" t="s">
        <v>10</v>
      </c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7"/>
      <c r="AO12" s="17"/>
      <c r="AP12" s="17"/>
    </row>
    <row r="13" spans="1:55" x14ac:dyDescent="0.25">
      <c r="E13" s="17"/>
      <c r="F13" s="17"/>
      <c r="G13" s="17"/>
      <c r="H13" s="17"/>
      <c r="I13" s="17"/>
    </row>
    <row r="14" spans="1:55" x14ac:dyDescent="0.25">
      <c r="A14" s="57" t="s">
        <v>11</v>
      </c>
      <c r="B14" s="57" t="s">
        <v>12</v>
      </c>
      <c r="C14" s="57" t="s">
        <v>13</v>
      </c>
      <c r="D14" s="57" t="s">
        <v>248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61" t="s">
        <v>247</v>
      </c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</row>
    <row r="15" spans="1:55" x14ac:dyDescent="0.25">
      <c r="A15" s="57"/>
      <c r="B15" s="57"/>
      <c r="C15" s="57"/>
      <c r="D15" s="20" t="s">
        <v>14</v>
      </c>
      <c r="E15" s="57" t="s">
        <v>15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20" t="s">
        <v>14</v>
      </c>
      <c r="AE15" s="57" t="s">
        <v>15</v>
      </c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</row>
    <row r="16" spans="1:55" x14ac:dyDescent="0.25">
      <c r="A16" s="57"/>
      <c r="B16" s="57"/>
      <c r="C16" s="57"/>
      <c r="D16" s="57" t="s">
        <v>16</v>
      </c>
      <c r="E16" s="57" t="s">
        <v>16</v>
      </c>
      <c r="F16" s="57"/>
      <c r="G16" s="57"/>
      <c r="H16" s="57"/>
      <c r="I16" s="57"/>
      <c r="J16" s="57" t="s">
        <v>17</v>
      </c>
      <c r="K16" s="57"/>
      <c r="L16" s="57"/>
      <c r="M16" s="57"/>
      <c r="N16" s="57"/>
      <c r="O16" s="57" t="s">
        <v>18</v>
      </c>
      <c r="P16" s="57"/>
      <c r="Q16" s="57"/>
      <c r="R16" s="57"/>
      <c r="S16" s="57"/>
      <c r="T16" s="57" t="s">
        <v>19</v>
      </c>
      <c r="U16" s="57"/>
      <c r="V16" s="57"/>
      <c r="W16" s="57"/>
      <c r="X16" s="57"/>
      <c r="Y16" s="57" t="s">
        <v>20</v>
      </c>
      <c r="Z16" s="57"/>
      <c r="AA16" s="57"/>
      <c r="AB16" s="57"/>
      <c r="AC16" s="57"/>
      <c r="AD16" s="57" t="s">
        <v>16</v>
      </c>
      <c r="AE16" s="57" t="s">
        <v>16</v>
      </c>
      <c r="AF16" s="57"/>
      <c r="AG16" s="57"/>
      <c r="AH16" s="57"/>
      <c r="AI16" s="57"/>
      <c r="AJ16" s="57" t="s">
        <v>17</v>
      </c>
      <c r="AK16" s="57"/>
      <c r="AL16" s="57"/>
      <c r="AM16" s="57"/>
      <c r="AN16" s="57"/>
      <c r="AO16" s="57" t="s">
        <v>18</v>
      </c>
      <c r="AP16" s="57"/>
      <c r="AQ16" s="57"/>
      <c r="AR16" s="57"/>
      <c r="AS16" s="57"/>
      <c r="AT16" s="57" t="s">
        <v>19</v>
      </c>
      <c r="AU16" s="57"/>
      <c r="AV16" s="57"/>
      <c r="AW16" s="57"/>
      <c r="AX16" s="57"/>
      <c r="AY16" s="57" t="s">
        <v>20</v>
      </c>
      <c r="AZ16" s="57"/>
      <c r="BA16" s="57"/>
      <c r="BB16" s="57"/>
      <c r="BC16" s="57"/>
    </row>
    <row r="17" spans="1:55" ht="111.75" customHeight="1" x14ac:dyDescent="0.25">
      <c r="A17" s="57"/>
      <c r="B17" s="57"/>
      <c r="C17" s="57"/>
      <c r="D17" s="57"/>
      <c r="E17" s="21" t="s">
        <v>21</v>
      </c>
      <c r="F17" s="21" t="s">
        <v>22</v>
      </c>
      <c r="G17" s="21" t="s">
        <v>23</v>
      </c>
      <c r="H17" s="21" t="s">
        <v>24</v>
      </c>
      <c r="I17" s="21" t="s">
        <v>25</v>
      </c>
      <c r="J17" s="21" t="s">
        <v>21</v>
      </c>
      <c r="K17" s="21" t="s">
        <v>22</v>
      </c>
      <c r="L17" s="21" t="s">
        <v>23</v>
      </c>
      <c r="M17" s="21" t="s">
        <v>24</v>
      </c>
      <c r="N17" s="21" t="s">
        <v>25</v>
      </c>
      <c r="O17" s="21" t="s">
        <v>21</v>
      </c>
      <c r="P17" s="21" t="s">
        <v>22</v>
      </c>
      <c r="Q17" s="21" t="s">
        <v>23</v>
      </c>
      <c r="R17" s="21" t="s">
        <v>24</v>
      </c>
      <c r="S17" s="21" t="s">
        <v>25</v>
      </c>
      <c r="T17" s="21" t="s">
        <v>21</v>
      </c>
      <c r="U17" s="21" t="s">
        <v>22</v>
      </c>
      <c r="V17" s="21" t="s">
        <v>23</v>
      </c>
      <c r="W17" s="21" t="s">
        <v>24</v>
      </c>
      <c r="X17" s="21" t="s">
        <v>25</v>
      </c>
      <c r="Y17" s="21" t="s">
        <v>21</v>
      </c>
      <c r="Z17" s="21" t="s">
        <v>22</v>
      </c>
      <c r="AA17" s="21" t="s">
        <v>23</v>
      </c>
      <c r="AB17" s="21" t="s">
        <v>24</v>
      </c>
      <c r="AC17" s="21" t="s">
        <v>25</v>
      </c>
      <c r="AD17" s="57"/>
      <c r="AE17" s="21" t="s">
        <v>21</v>
      </c>
      <c r="AF17" s="21" t="s">
        <v>22</v>
      </c>
      <c r="AG17" s="21" t="s">
        <v>23</v>
      </c>
      <c r="AH17" s="21" t="s">
        <v>24</v>
      </c>
      <c r="AI17" s="21" t="s">
        <v>25</v>
      </c>
      <c r="AJ17" s="21" t="s">
        <v>21</v>
      </c>
      <c r="AK17" s="21" t="s">
        <v>22</v>
      </c>
      <c r="AL17" s="21" t="s">
        <v>23</v>
      </c>
      <c r="AM17" s="21" t="s">
        <v>24</v>
      </c>
      <c r="AN17" s="21" t="s">
        <v>25</v>
      </c>
      <c r="AO17" s="21" t="s">
        <v>21</v>
      </c>
      <c r="AP17" s="21" t="s">
        <v>22</v>
      </c>
      <c r="AQ17" s="21" t="s">
        <v>23</v>
      </c>
      <c r="AR17" s="21" t="s">
        <v>24</v>
      </c>
      <c r="AS17" s="21" t="s">
        <v>25</v>
      </c>
      <c r="AT17" s="21" t="s">
        <v>21</v>
      </c>
      <c r="AU17" s="21" t="s">
        <v>22</v>
      </c>
      <c r="AV17" s="21" t="s">
        <v>23</v>
      </c>
      <c r="AW17" s="21" t="s">
        <v>24</v>
      </c>
      <c r="AX17" s="21" t="s">
        <v>25</v>
      </c>
      <c r="AY17" s="21" t="s">
        <v>21</v>
      </c>
      <c r="AZ17" s="21" t="s">
        <v>22</v>
      </c>
      <c r="BA17" s="21" t="s">
        <v>23</v>
      </c>
      <c r="BB17" s="21" t="s">
        <v>24</v>
      </c>
      <c r="BC17" s="21" t="s">
        <v>25</v>
      </c>
    </row>
    <row r="18" spans="1:55" x14ac:dyDescent="0.25">
      <c r="A18" s="22">
        <v>1</v>
      </c>
      <c r="B18" s="23">
        <v>2</v>
      </c>
      <c r="C18" s="22">
        <v>3</v>
      </c>
      <c r="D18" s="22">
        <v>4</v>
      </c>
      <c r="E18" s="22" t="s">
        <v>26</v>
      </c>
      <c r="F18" s="22" t="s">
        <v>27</v>
      </c>
      <c r="G18" s="22" t="s">
        <v>28</v>
      </c>
      <c r="H18" s="22" t="s">
        <v>29</v>
      </c>
      <c r="I18" s="22" t="s">
        <v>30</v>
      </c>
      <c r="J18" s="22" t="s">
        <v>31</v>
      </c>
      <c r="K18" s="22" t="s">
        <v>32</v>
      </c>
      <c r="L18" s="22" t="s">
        <v>33</v>
      </c>
      <c r="M18" s="22" t="s">
        <v>34</v>
      </c>
      <c r="N18" s="22" t="s">
        <v>35</v>
      </c>
      <c r="O18" s="22" t="s">
        <v>36</v>
      </c>
      <c r="P18" s="22" t="s">
        <v>37</v>
      </c>
      <c r="Q18" s="22" t="s">
        <v>38</v>
      </c>
      <c r="R18" s="22" t="s">
        <v>39</v>
      </c>
      <c r="S18" s="22" t="s">
        <v>40</v>
      </c>
      <c r="T18" s="22" t="s">
        <v>41</v>
      </c>
      <c r="U18" s="22" t="s">
        <v>42</v>
      </c>
      <c r="V18" s="22" t="s">
        <v>43</v>
      </c>
      <c r="W18" s="22" t="s">
        <v>44</v>
      </c>
      <c r="X18" s="22" t="s">
        <v>45</v>
      </c>
      <c r="Y18" s="22" t="s">
        <v>46</v>
      </c>
      <c r="Z18" s="22" t="s">
        <v>47</v>
      </c>
      <c r="AA18" s="22" t="s">
        <v>48</v>
      </c>
      <c r="AB18" s="22" t="s">
        <v>49</v>
      </c>
      <c r="AC18" s="22" t="s">
        <v>50</v>
      </c>
      <c r="AD18" s="22">
        <v>6</v>
      </c>
      <c r="AE18" s="22" t="s">
        <v>51</v>
      </c>
      <c r="AF18" s="22" t="s">
        <v>52</v>
      </c>
      <c r="AG18" s="22" t="s">
        <v>53</v>
      </c>
      <c r="AH18" s="22" t="s">
        <v>54</v>
      </c>
      <c r="AI18" s="22" t="s">
        <v>55</v>
      </c>
      <c r="AJ18" s="22" t="s">
        <v>56</v>
      </c>
      <c r="AK18" s="22" t="s">
        <v>57</v>
      </c>
      <c r="AL18" s="22" t="s">
        <v>58</v>
      </c>
      <c r="AM18" s="22" t="s">
        <v>59</v>
      </c>
      <c r="AN18" s="22" t="s">
        <v>60</v>
      </c>
      <c r="AO18" s="22" t="s">
        <v>61</v>
      </c>
      <c r="AP18" s="22" t="s">
        <v>62</v>
      </c>
      <c r="AQ18" s="22" t="s">
        <v>63</v>
      </c>
      <c r="AR18" s="22" t="s">
        <v>64</v>
      </c>
      <c r="AS18" s="22" t="s">
        <v>65</v>
      </c>
      <c r="AT18" s="22" t="s">
        <v>66</v>
      </c>
      <c r="AU18" s="22" t="s">
        <v>67</v>
      </c>
      <c r="AV18" s="22" t="s">
        <v>68</v>
      </c>
      <c r="AW18" s="22" t="s">
        <v>69</v>
      </c>
      <c r="AX18" s="22" t="s">
        <v>70</v>
      </c>
      <c r="AY18" s="22" t="s">
        <v>71</v>
      </c>
      <c r="AZ18" s="22" t="s">
        <v>72</v>
      </c>
      <c r="BA18" s="22" t="s">
        <v>73</v>
      </c>
      <c r="BB18" s="22" t="s">
        <v>74</v>
      </c>
      <c r="BC18" s="22" t="s">
        <v>75</v>
      </c>
    </row>
    <row r="19" spans="1:55" x14ac:dyDescent="0.25">
      <c r="A19" s="2">
        <v>0</v>
      </c>
      <c r="B19" s="46" t="s">
        <v>21</v>
      </c>
      <c r="C19" s="47">
        <v>0</v>
      </c>
      <c r="D19" s="6">
        <f t="shared" ref="D19:AI19" si="0">D21+D33+D100+D131</f>
        <v>343.52231</v>
      </c>
      <c r="E19" s="6">
        <f t="shared" si="0"/>
        <v>304.27793881199995</v>
      </c>
      <c r="F19" s="6">
        <f t="shared" si="0"/>
        <v>15.385447831999999</v>
      </c>
      <c r="G19" s="6">
        <f t="shared" si="0"/>
        <v>237.37494579200001</v>
      </c>
      <c r="H19" s="6">
        <f t="shared" si="0"/>
        <v>26.967734927999999</v>
      </c>
      <c r="I19" s="6">
        <f t="shared" si="0"/>
        <v>21.631224963999998</v>
      </c>
      <c r="J19" s="6">
        <f t="shared" si="0"/>
        <v>78.914243455999994</v>
      </c>
      <c r="K19" s="6">
        <f t="shared" si="0"/>
        <v>3.7070000000000003</v>
      </c>
      <c r="L19" s="6">
        <f t="shared" si="0"/>
        <v>59.646269719999999</v>
      </c>
      <c r="M19" s="6">
        <f t="shared" si="0"/>
        <v>8.9940451999999986</v>
      </c>
      <c r="N19" s="6">
        <f t="shared" si="0"/>
        <v>6.5887591999999993</v>
      </c>
      <c r="O19" s="6">
        <f t="shared" si="0"/>
        <v>79.651064915999996</v>
      </c>
      <c r="P19" s="6">
        <f t="shared" si="0"/>
        <v>2.1980664480000001</v>
      </c>
      <c r="Q19" s="6">
        <f t="shared" si="0"/>
        <v>68.922668135999999</v>
      </c>
      <c r="R19" s="6">
        <f t="shared" si="0"/>
        <v>0.48945074399999999</v>
      </c>
      <c r="S19" s="6">
        <f t="shared" si="0"/>
        <v>8.0408795879999992</v>
      </c>
      <c r="T19" s="6">
        <f t="shared" si="0"/>
        <v>145.71063043999996</v>
      </c>
      <c r="U19" s="6">
        <f t="shared" si="0"/>
        <v>9.4803813839999975</v>
      </c>
      <c r="V19" s="6">
        <f t="shared" si="0"/>
        <v>108.806007936</v>
      </c>
      <c r="W19" s="6">
        <f t="shared" si="0"/>
        <v>17.484238984000001</v>
      </c>
      <c r="X19" s="6">
        <f t="shared" si="0"/>
        <v>9.9400021360000004</v>
      </c>
      <c r="Y19" s="6">
        <f t="shared" si="0"/>
        <v>0</v>
      </c>
      <c r="Z19" s="6">
        <f t="shared" si="0"/>
        <v>0</v>
      </c>
      <c r="AA19" s="6">
        <f t="shared" si="0"/>
        <v>0</v>
      </c>
      <c r="AB19" s="6">
        <f t="shared" si="0"/>
        <v>0</v>
      </c>
      <c r="AC19" s="6">
        <f t="shared" si="0"/>
        <v>0</v>
      </c>
      <c r="AD19" s="6">
        <f t="shared" si="0"/>
        <v>284.07049999999998</v>
      </c>
      <c r="AE19" s="6">
        <f t="shared" si="0"/>
        <v>248.81273342</v>
      </c>
      <c r="AF19" s="6">
        <f t="shared" si="0"/>
        <v>14.655051049999999</v>
      </c>
      <c r="AG19" s="6">
        <f t="shared" si="0"/>
        <v>211.69771512</v>
      </c>
      <c r="AH19" s="6">
        <f t="shared" si="0"/>
        <v>16.898211110000002</v>
      </c>
      <c r="AI19" s="6">
        <f t="shared" si="0"/>
        <v>5.5617561400000008</v>
      </c>
      <c r="AJ19" s="6">
        <f t="shared" ref="AJ19:BC19" si="1">AJ21+AJ33+AJ100+AJ131</f>
        <v>37.181951650000002</v>
      </c>
      <c r="AK19" s="6">
        <f t="shared" si="1"/>
        <v>3.8751814300000005</v>
      </c>
      <c r="AL19" s="6">
        <f t="shared" si="1"/>
        <v>22.111907219999999</v>
      </c>
      <c r="AM19" s="6">
        <f t="shared" si="1"/>
        <v>10.554863000000001</v>
      </c>
      <c r="AN19" s="6">
        <f t="shared" si="1"/>
        <v>0.64000000000000012</v>
      </c>
      <c r="AO19" s="6">
        <f t="shared" si="1"/>
        <v>42.394707920000002</v>
      </c>
      <c r="AP19" s="6">
        <f t="shared" si="1"/>
        <v>2.8579698499999999</v>
      </c>
      <c r="AQ19" s="6">
        <f t="shared" si="1"/>
        <v>32.218224249999999</v>
      </c>
      <c r="AR19" s="6">
        <f t="shared" si="1"/>
        <v>5.7607902900000001</v>
      </c>
      <c r="AS19" s="6">
        <f t="shared" si="1"/>
        <v>1.5577235300000001</v>
      </c>
      <c r="AT19" s="6">
        <f t="shared" si="1"/>
        <v>169.23607384999997</v>
      </c>
      <c r="AU19" s="6">
        <f t="shared" si="1"/>
        <v>7.9218997700000005</v>
      </c>
      <c r="AV19" s="6">
        <f t="shared" si="1"/>
        <v>157.36758365</v>
      </c>
      <c r="AW19" s="6">
        <f t="shared" si="1"/>
        <v>0.58255782</v>
      </c>
      <c r="AX19" s="6">
        <f t="shared" si="1"/>
        <v>3.3640326099999998</v>
      </c>
      <c r="AY19" s="6">
        <f t="shared" si="1"/>
        <v>0</v>
      </c>
      <c r="AZ19" s="6">
        <f t="shared" si="1"/>
        <v>0</v>
      </c>
      <c r="BA19" s="6">
        <f t="shared" si="1"/>
        <v>0</v>
      </c>
      <c r="BB19" s="6">
        <f t="shared" si="1"/>
        <v>0</v>
      </c>
      <c r="BC19" s="6">
        <f t="shared" si="1"/>
        <v>0</v>
      </c>
    </row>
    <row r="20" spans="1:55" x14ac:dyDescent="0.25">
      <c r="A20" s="32">
        <v>1</v>
      </c>
      <c r="B20" s="32" t="s">
        <v>76</v>
      </c>
      <c r="C20" s="32" t="s">
        <v>77</v>
      </c>
      <c r="D20" s="6">
        <f t="shared" ref="D20:BC20" si="2">D19</f>
        <v>343.52231</v>
      </c>
      <c r="E20" s="6">
        <f t="shared" si="2"/>
        <v>304.27793881199995</v>
      </c>
      <c r="F20" s="6">
        <f t="shared" si="2"/>
        <v>15.385447831999999</v>
      </c>
      <c r="G20" s="6">
        <f t="shared" si="2"/>
        <v>237.37494579200001</v>
      </c>
      <c r="H20" s="6">
        <f t="shared" si="2"/>
        <v>26.967734927999999</v>
      </c>
      <c r="I20" s="6">
        <f t="shared" si="2"/>
        <v>21.631224963999998</v>
      </c>
      <c r="J20" s="6">
        <f t="shared" si="2"/>
        <v>78.914243455999994</v>
      </c>
      <c r="K20" s="6">
        <f t="shared" si="2"/>
        <v>3.7070000000000003</v>
      </c>
      <c r="L20" s="6">
        <f t="shared" si="2"/>
        <v>59.646269719999999</v>
      </c>
      <c r="M20" s="6">
        <f t="shared" si="2"/>
        <v>8.9940451999999986</v>
      </c>
      <c r="N20" s="6">
        <f t="shared" si="2"/>
        <v>6.5887591999999993</v>
      </c>
      <c r="O20" s="6">
        <f t="shared" si="2"/>
        <v>79.651064915999996</v>
      </c>
      <c r="P20" s="6">
        <f t="shared" si="2"/>
        <v>2.1980664480000001</v>
      </c>
      <c r="Q20" s="6">
        <f t="shared" si="2"/>
        <v>68.922668135999999</v>
      </c>
      <c r="R20" s="6">
        <f t="shared" si="2"/>
        <v>0.48945074399999999</v>
      </c>
      <c r="S20" s="6">
        <f t="shared" si="2"/>
        <v>8.0408795879999992</v>
      </c>
      <c r="T20" s="6">
        <f t="shared" si="2"/>
        <v>145.71063043999996</v>
      </c>
      <c r="U20" s="6">
        <f t="shared" si="2"/>
        <v>9.4803813839999975</v>
      </c>
      <c r="V20" s="6">
        <f t="shared" si="2"/>
        <v>108.806007936</v>
      </c>
      <c r="W20" s="6">
        <f t="shared" si="2"/>
        <v>17.484238984000001</v>
      </c>
      <c r="X20" s="6">
        <f t="shared" si="2"/>
        <v>9.9400021360000004</v>
      </c>
      <c r="Y20" s="6">
        <f t="shared" si="2"/>
        <v>0</v>
      </c>
      <c r="Z20" s="6">
        <f t="shared" si="2"/>
        <v>0</v>
      </c>
      <c r="AA20" s="6">
        <f t="shared" si="2"/>
        <v>0</v>
      </c>
      <c r="AB20" s="6">
        <f t="shared" si="2"/>
        <v>0</v>
      </c>
      <c r="AC20" s="6">
        <f t="shared" si="2"/>
        <v>0</v>
      </c>
      <c r="AD20" s="6">
        <f t="shared" si="2"/>
        <v>284.07049999999998</v>
      </c>
      <c r="AE20" s="6">
        <f t="shared" si="2"/>
        <v>248.81273342</v>
      </c>
      <c r="AF20" s="6">
        <f t="shared" si="2"/>
        <v>14.655051049999999</v>
      </c>
      <c r="AG20" s="6">
        <f t="shared" si="2"/>
        <v>211.69771512</v>
      </c>
      <c r="AH20" s="6">
        <f t="shared" si="2"/>
        <v>16.898211110000002</v>
      </c>
      <c r="AI20" s="6">
        <f t="shared" si="2"/>
        <v>5.5617561400000008</v>
      </c>
      <c r="AJ20" s="6">
        <f t="shared" si="2"/>
        <v>37.181951650000002</v>
      </c>
      <c r="AK20" s="6">
        <f t="shared" si="2"/>
        <v>3.8751814300000005</v>
      </c>
      <c r="AL20" s="6">
        <f t="shared" si="2"/>
        <v>22.111907219999999</v>
      </c>
      <c r="AM20" s="6">
        <f t="shared" si="2"/>
        <v>10.554863000000001</v>
      </c>
      <c r="AN20" s="6">
        <f t="shared" si="2"/>
        <v>0.64000000000000012</v>
      </c>
      <c r="AO20" s="6">
        <f t="shared" si="2"/>
        <v>42.394707920000002</v>
      </c>
      <c r="AP20" s="6">
        <f t="shared" si="2"/>
        <v>2.8579698499999999</v>
      </c>
      <c r="AQ20" s="6">
        <f t="shared" si="2"/>
        <v>32.218224249999999</v>
      </c>
      <c r="AR20" s="6">
        <f t="shared" si="2"/>
        <v>5.7607902900000001</v>
      </c>
      <c r="AS20" s="6">
        <f t="shared" si="2"/>
        <v>1.5577235300000001</v>
      </c>
      <c r="AT20" s="6">
        <f t="shared" si="2"/>
        <v>169.23607384999997</v>
      </c>
      <c r="AU20" s="6">
        <f t="shared" si="2"/>
        <v>7.9218997700000005</v>
      </c>
      <c r="AV20" s="6">
        <f t="shared" si="2"/>
        <v>157.36758365</v>
      </c>
      <c r="AW20" s="6">
        <f t="shared" si="2"/>
        <v>0.58255782</v>
      </c>
      <c r="AX20" s="6">
        <f t="shared" si="2"/>
        <v>3.3640326099999998</v>
      </c>
      <c r="AY20" s="6">
        <f t="shared" si="2"/>
        <v>0</v>
      </c>
      <c r="AZ20" s="6">
        <f t="shared" si="2"/>
        <v>0</v>
      </c>
      <c r="BA20" s="6">
        <f t="shared" si="2"/>
        <v>0</v>
      </c>
      <c r="BB20" s="6">
        <f t="shared" si="2"/>
        <v>0</v>
      </c>
      <c r="BC20" s="6">
        <f t="shared" si="2"/>
        <v>0</v>
      </c>
    </row>
    <row r="21" spans="1:55" x14ac:dyDescent="0.25">
      <c r="A21" s="30" t="s">
        <v>78</v>
      </c>
      <c r="B21" s="48" t="s">
        <v>79</v>
      </c>
      <c r="C21" s="32" t="s">
        <v>77</v>
      </c>
      <c r="D21" s="6">
        <f>D22</f>
        <v>105.86</v>
      </c>
      <c r="E21" s="6">
        <f t="shared" ref="E21:BC21" si="3">E22</f>
        <v>202.86547617199997</v>
      </c>
      <c r="F21" s="6">
        <f t="shared" si="3"/>
        <v>8.5378816719999993</v>
      </c>
      <c r="G21" s="6">
        <f t="shared" si="3"/>
        <v>156.385630416</v>
      </c>
      <c r="H21" s="6">
        <f t="shared" si="3"/>
        <v>24.232734927999999</v>
      </c>
      <c r="I21" s="6">
        <f t="shared" si="3"/>
        <v>10.779569196000001</v>
      </c>
      <c r="J21" s="6">
        <f t="shared" si="3"/>
        <v>35.445</v>
      </c>
      <c r="K21" s="6">
        <f t="shared" si="3"/>
        <v>1.6972048</v>
      </c>
      <c r="L21" s="6">
        <f t="shared" si="3"/>
        <v>24.550266000000001</v>
      </c>
      <c r="M21" s="6">
        <f t="shared" si="3"/>
        <v>6.2590451999999992</v>
      </c>
      <c r="N21" s="6">
        <f t="shared" si="3"/>
        <v>2.9472399999999999</v>
      </c>
      <c r="O21" s="6">
        <f t="shared" si="3"/>
        <v>51.828979367999992</v>
      </c>
      <c r="P21" s="6">
        <f t="shared" si="3"/>
        <v>9.2855999999999994E-2</v>
      </c>
      <c r="Q21" s="6">
        <f t="shared" si="3"/>
        <v>46.330216379999996</v>
      </c>
      <c r="R21" s="6">
        <f t="shared" si="3"/>
        <v>0.48945074399999999</v>
      </c>
      <c r="S21" s="6">
        <f t="shared" si="3"/>
        <v>4.916456243999999</v>
      </c>
      <c r="T21" s="6">
        <f t="shared" si="3"/>
        <v>115.59149680399999</v>
      </c>
      <c r="U21" s="6">
        <f t="shared" si="3"/>
        <v>6.7478208719999992</v>
      </c>
      <c r="V21" s="6">
        <f t="shared" si="3"/>
        <v>85.505148035999994</v>
      </c>
      <c r="W21" s="6">
        <f t="shared" si="3"/>
        <v>17.484238984000001</v>
      </c>
      <c r="X21" s="6">
        <f t="shared" si="3"/>
        <v>5.8542889120000003</v>
      </c>
      <c r="Y21" s="6">
        <f t="shared" si="3"/>
        <v>0</v>
      </c>
      <c r="Z21" s="6">
        <f t="shared" si="3"/>
        <v>0</v>
      </c>
      <c r="AA21" s="6">
        <f t="shared" si="3"/>
        <v>0</v>
      </c>
      <c r="AB21" s="6">
        <f t="shared" si="3"/>
        <v>0</v>
      </c>
      <c r="AC21" s="6">
        <f t="shared" si="3"/>
        <v>0</v>
      </c>
      <c r="AD21" s="6">
        <f t="shared" si="3"/>
        <v>88.221000000000004</v>
      </c>
      <c r="AE21" s="6">
        <f t="shared" si="3"/>
        <v>163.26841680999999</v>
      </c>
      <c r="AF21" s="6">
        <f t="shared" si="3"/>
        <v>7.4556915999999998</v>
      </c>
      <c r="AG21" s="6">
        <f t="shared" si="3"/>
        <v>138.11894394000001</v>
      </c>
      <c r="AH21" s="6">
        <f t="shared" si="3"/>
        <v>14.475609110000002</v>
      </c>
      <c r="AI21" s="6">
        <f t="shared" si="3"/>
        <v>3.2181721599999999</v>
      </c>
      <c r="AJ21" s="6">
        <f t="shared" si="3"/>
        <v>19.232150999999998</v>
      </c>
      <c r="AK21" s="6">
        <f t="shared" si="3"/>
        <v>2.3684000000000003</v>
      </c>
      <c r="AL21" s="6">
        <f t="shared" si="3"/>
        <v>5.8488879999999996</v>
      </c>
      <c r="AM21" s="6">
        <f t="shared" si="3"/>
        <v>10.554863000000001</v>
      </c>
      <c r="AN21" s="6">
        <f t="shared" si="3"/>
        <v>0.46</v>
      </c>
      <c r="AO21" s="6">
        <f t="shared" si="3"/>
        <v>24.626533439999999</v>
      </c>
      <c r="AP21" s="6">
        <f t="shared" si="3"/>
        <v>0.48680559000000001</v>
      </c>
      <c r="AQ21" s="6">
        <f t="shared" si="3"/>
        <v>20.10025298</v>
      </c>
      <c r="AR21" s="6">
        <f t="shared" si="3"/>
        <v>3.4773802900000002</v>
      </c>
      <c r="AS21" s="6">
        <f t="shared" si="3"/>
        <v>0.56209458000000001</v>
      </c>
      <c r="AT21" s="6">
        <f t="shared" si="3"/>
        <v>119.40973236999999</v>
      </c>
      <c r="AU21" s="6">
        <f t="shared" si="3"/>
        <v>4.60048601</v>
      </c>
      <c r="AV21" s="6">
        <f t="shared" si="3"/>
        <v>112.16980295999998</v>
      </c>
      <c r="AW21" s="6">
        <f t="shared" si="3"/>
        <v>0.44336581999999997</v>
      </c>
      <c r="AX21" s="6">
        <f t="shared" si="3"/>
        <v>2.1960775799999999</v>
      </c>
      <c r="AY21" s="6">
        <f t="shared" si="3"/>
        <v>0</v>
      </c>
      <c r="AZ21" s="6">
        <f t="shared" si="3"/>
        <v>0</v>
      </c>
      <c r="BA21" s="6">
        <f t="shared" si="3"/>
        <v>0</v>
      </c>
      <c r="BB21" s="6">
        <f t="shared" si="3"/>
        <v>0</v>
      </c>
      <c r="BC21" s="6">
        <f t="shared" si="3"/>
        <v>0</v>
      </c>
    </row>
    <row r="22" spans="1:55" ht="47.25" x14ac:dyDescent="0.25">
      <c r="A22" s="30" t="s">
        <v>80</v>
      </c>
      <c r="B22" s="48" t="s">
        <v>81</v>
      </c>
      <c r="C22" s="32" t="s">
        <v>77</v>
      </c>
      <c r="D22" s="6">
        <f>SUM(D23:D25)</f>
        <v>105.86</v>
      </c>
      <c r="E22" s="6">
        <f t="shared" ref="E22:BC22" si="4">SUM(E23:E25)</f>
        <v>202.86547617199997</v>
      </c>
      <c r="F22" s="6">
        <f t="shared" si="4"/>
        <v>8.5378816719999993</v>
      </c>
      <c r="G22" s="6">
        <f t="shared" si="4"/>
        <v>156.385630416</v>
      </c>
      <c r="H22" s="6">
        <f t="shared" si="4"/>
        <v>24.232734927999999</v>
      </c>
      <c r="I22" s="6">
        <f t="shared" si="4"/>
        <v>10.779569196000001</v>
      </c>
      <c r="J22" s="6">
        <f t="shared" si="4"/>
        <v>35.445</v>
      </c>
      <c r="K22" s="6">
        <f t="shared" si="4"/>
        <v>1.6972048</v>
      </c>
      <c r="L22" s="6">
        <f t="shared" si="4"/>
        <v>24.550266000000001</v>
      </c>
      <c r="M22" s="6">
        <f t="shared" si="4"/>
        <v>6.2590451999999992</v>
      </c>
      <c r="N22" s="6">
        <f t="shared" si="4"/>
        <v>2.9472399999999999</v>
      </c>
      <c r="O22" s="6">
        <f t="shared" si="4"/>
        <v>51.828979367999992</v>
      </c>
      <c r="P22" s="6">
        <f t="shared" si="4"/>
        <v>9.2855999999999994E-2</v>
      </c>
      <c r="Q22" s="6">
        <f t="shared" si="4"/>
        <v>46.330216379999996</v>
      </c>
      <c r="R22" s="6">
        <f t="shared" si="4"/>
        <v>0.48945074399999999</v>
      </c>
      <c r="S22" s="6">
        <f t="shared" si="4"/>
        <v>4.916456243999999</v>
      </c>
      <c r="T22" s="6">
        <f t="shared" si="4"/>
        <v>115.59149680399999</v>
      </c>
      <c r="U22" s="6">
        <f t="shared" si="4"/>
        <v>6.7478208719999992</v>
      </c>
      <c r="V22" s="6">
        <f t="shared" si="4"/>
        <v>85.505148035999994</v>
      </c>
      <c r="W22" s="6">
        <f t="shared" si="4"/>
        <v>17.484238984000001</v>
      </c>
      <c r="X22" s="6">
        <f t="shared" si="4"/>
        <v>5.8542889120000003</v>
      </c>
      <c r="Y22" s="6">
        <f t="shared" si="4"/>
        <v>0</v>
      </c>
      <c r="Z22" s="6">
        <f t="shared" si="4"/>
        <v>0</v>
      </c>
      <c r="AA22" s="6">
        <f t="shared" si="4"/>
        <v>0</v>
      </c>
      <c r="AB22" s="6">
        <f t="shared" si="4"/>
        <v>0</v>
      </c>
      <c r="AC22" s="6">
        <f t="shared" si="4"/>
        <v>0</v>
      </c>
      <c r="AD22" s="6">
        <f t="shared" si="4"/>
        <v>88.221000000000004</v>
      </c>
      <c r="AE22" s="6">
        <f t="shared" si="4"/>
        <v>163.26841680999999</v>
      </c>
      <c r="AF22" s="6">
        <f t="shared" si="4"/>
        <v>7.4556915999999998</v>
      </c>
      <c r="AG22" s="6">
        <f t="shared" si="4"/>
        <v>138.11894394000001</v>
      </c>
      <c r="AH22" s="6">
        <f t="shared" si="4"/>
        <v>14.475609110000002</v>
      </c>
      <c r="AI22" s="6">
        <f t="shared" si="4"/>
        <v>3.2181721599999999</v>
      </c>
      <c r="AJ22" s="6">
        <f t="shared" si="4"/>
        <v>19.232150999999998</v>
      </c>
      <c r="AK22" s="6">
        <f t="shared" si="4"/>
        <v>2.3684000000000003</v>
      </c>
      <c r="AL22" s="6">
        <f t="shared" si="4"/>
        <v>5.8488879999999996</v>
      </c>
      <c r="AM22" s="6">
        <f t="shared" si="4"/>
        <v>10.554863000000001</v>
      </c>
      <c r="AN22" s="6">
        <f t="shared" si="4"/>
        <v>0.46</v>
      </c>
      <c r="AO22" s="6">
        <f t="shared" si="4"/>
        <v>24.626533439999999</v>
      </c>
      <c r="AP22" s="6">
        <f t="shared" si="4"/>
        <v>0.48680559000000001</v>
      </c>
      <c r="AQ22" s="6">
        <f t="shared" si="4"/>
        <v>20.10025298</v>
      </c>
      <c r="AR22" s="6">
        <f t="shared" si="4"/>
        <v>3.4773802900000002</v>
      </c>
      <c r="AS22" s="6">
        <f t="shared" si="4"/>
        <v>0.56209458000000001</v>
      </c>
      <c r="AT22" s="6">
        <f t="shared" si="4"/>
        <v>119.40973236999999</v>
      </c>
      <c r="AU22" s="6">
        <f t="shared" si="4"/>
        <v>4.60048601</v>
      </c>
      <c r="AV22" s="6">
        <f t="shared" si="4"/>
        <v>112.16980295999998</v>
      </c>
      <c r="AW22" s="6">
        <f t="shared" si="4"/>
        <v>0.44336581999999997</v>
      </c>
      <c r="AX22" s="6">
        <f t="shared" si="4"/>
        <v>2.1960775799999999</v>
      </c>
      <c r="AY22" s="6">
        <f t="shared" si="4"/>
        <v>0</v>
      </c>
      <c r="AZ22" s="6">
        <f t="shared" si="4"/>
        <v>0</v>
      </c>
      <c r="BA22" s="6">
        <f t="shared" si="4"/>
        <v>0</v>
      </c>
      <c r="BB22" s="6">
        <f t="shared" si="4"/>
        <v>0</v>
      </c>
      <c r="BC22" s="6">
        <f t="shared" si="4"/>
        <v>0</v>
      </c>
    </row>
    <row r="23" spans="1:55" ht="63" x14ac:dyDescent="0.25">
      <c r="A23" s="2" t="s">
        <v>82</v>
      </c>
      <c r="B23" s="46" t="s">
        <v>83</v>
      </c>
      <c r="C23" s="47" t="s">
        <v>77</v>
      </c>
      <c r="D23" s="9">
        <v>36.756</v>
      </c>
      <c r="E23" s="1">
        <f t="shared" ref="E23:I24" si="5">J23+O23+T23+Y23</f>
        <v>44.015331563999993</v>
      </c>
      <c r="F23" s="1">
        <f t="shared" si="5"/>
        <v>4.8512215319999994</v>
      </c>
      <c r="G23" s="1">
        <f t="shared" si="5"/>
        <v>29.866576859999999</v>
      </c>
      <c r="H23" s="1">
        <f t="shared" si="5"/>
        <v>4.6309897319999997</v>
      </c>
      <c r="I23" s="1">
        <f t="shared" si="5"/>
        <v>4.67029944</v>
      </c>
      <c r="J23" s="1">
        <v>5.79</v>
      </c>
      <c r="K23" s="1">
        <f>0.293504*1.2</f>
        <v>0.35220479999999998</v>
      </c>
      <c r="L23" s="1">
        <f>0.696055*1.2</f>
        <v>0.83526599999999995</v>
      </c>
      <c r="M23" s="1">
        <f>3.353371*1.2</f>
        <v>4.0240451999999998</v>
      </c>
      <c r="N23" s="1">
        <f>0.4852*1.2</f>
        <v>0.58223999999999998</v>
      </c>
      <c r="O23" s="1">
        <f>SUM(P23:S23)</f>
        <v>15.967919724000001</v>
      </c>
      <c r="P23" s="1">
        <f>0.041*1.2</f>
        <v>4.9200000000000001E-2</v>
      </c>
      <c r="Q23" s="1">
        <f>10.10551145*1.2</f>
        <v>12.12661374</v>
      </c>
      <c r="R23" s="1">
        <f>0.40787562*1.2</f>
        <v>0.48945074399999999</v>
      </c>
      <c r="S23" s="1">
        <f>2.7522127*1.2</f>
        <v>3.3026552399999995</v>
      </c>
      <c r="T23" s="1">
        <f>SUM(U23:X23)</f>
        <v>22.257411839999996</v>
      </c>
      <c r="U23" s="1">
        <v>4.4498167319999995</v>
      </c>
      <c r="V23" s="1">
        <v>16.904697119999998</v>
      </c>
      <c r="W23" s="1">
        <v>0.117493788</v>
      </c>
      <c r="X23" s="1">
        <v>0.7854042</v>
      </c>
      <c r="Y23" s="1">
        <f>SUM(Z23:AC23)</f>
        <v>0</v>
      </c>
      <c r="Z23" s="1">
        <v>0</v>
      </c>
      <c r="AA23" s="1">
        <v>0</v>
      </c>
      <c r="AB23" s="1">
        <v>0</v>
      </c>
      <c r="AC23" s="1">
        <v>0</v>
      </c>
      <c r="AD23" s="24">
        <v>30.632000000000001</v>
      </c>
      <c r="AE23" s="1">
        <f t="shared" ref="AE23:AI24" si="6">AJ23+AO23+AT23+AY23</f>
        <v>21.494739200000001</v>
      </c>
      <c r="AF23" s="1">
        <f t="shared" si="6"/>
        <v>3.68847287</v>
      </c>
      <c r="AG23" s="1">
        <f t="shared" si="6"/>
        <v>11.075151880000002</v>
      </c>
      <c r="AH23" s="1">
        <f t="shared" si="6"/>
        <v>5.2194790300000005</v>
      </c>
      <c r="AI23" s="1">
        <f t="shared" si="6"/>
        <v>1.51163542</v>
      </c>
      <c r="AJ23" s="11">
        <f>SUM(AK23:AN23)</f>
        <v>5.4407509999999997</v>
      </c>
      <c r="AK23" s="1">
        <v>1.8460000000000001</v>
      </c>
      <c r="AL23" s="1">
        <v>0.21388799999999999</v>
      </c>
      <c r="AM23" s="1">
        <v>2.9208630000000002</v>
      </c>
      <c r="AN23" s="1">
        <v>0.46</v>
      </c>
      <c r="AO23" s="1">
        <f>SUM(AP23:AS23)</f>
        <v>11.361672290000001</v>
      </c>
      <c r="AP23" s="1">
        <v>0.45142558999999999</v>
      </c>
      <c r="AQ23" s="1">
        <v>8.1580340000000007</v>
      </c>
      <c r="AR23" s="1">
        <v>2.2007045399999998</v>
      </c>
      <c r="AS23" s="1">
        <v>0.55150816000000003</v>
      </c>
      <c r="AT23" s="1">
        <f>SUM(AU23:AX23)</f>
        <v>4.6923159100000005</v>
      </c>
      <c r="AU23" s="1">
        <v>1.39104728</v>
      </c>
      <c r="AV23" s="1">
        <v>2.7032298799999999</v>
      </c>
      <c r="AW23" s="1">
        <v>9.7911490000000004E-2</v>
      </c>
      <c r="AX23" s="1">
        <v>0.50012725999999996</v>
      </c>
      <c r="AY23" s="1">
        <f>SUM(AZ23:BC23)</f>
        <v>0</v>
      </c>
      <c r="AZ23" s="1">
        <v>0</v>
      </c>
      <c r="BA23" s="1">
        <v>0</v>
      </c>
      <c r="BB23" s="1">
        <v>0</v>
      </c>
      <c r="BC23" s="1">
        <v>0</v>
      </c>
    </row>
    <row r="24" spans="1:55" ht="63" x14ac:dyDescent="0.25">
      <c r="A24" s="2" t="s">
        <v>84</v>
      </c>
      <c r="B24" s="46" t="s">
        <v>85</v>
      </c>
      <c r="C24" s="47" t="s">
        <v>77</v>
      </c>
      <c r="D24" s="9">
        <v>40.56</v>
      </c>
      <c r="E24" s="1">
        <f t="shared" si="5"/>
        <v>111.255729452</v>
      </c>
      <c r="F24" s="1">
        <f t="shared" si="5"/>
        <v>2.7166601399999997</v>
      </c>
      <c r="G24" s="1">
        <f t="shared" si="5"/>
        <v>82.833054360000006</v>
      </c>
      <c r="H24" s="1">
        <f t="shared" si="5"/>
        <v>19.601745196</v>
      </c>
      <c r="I24" s="1">
        <f t="shared" si="5"/>
        <v>6.1092697559999998</v>
      </c>
      <c r="J24" s="1">
        <v>18.434999999999999</v>
      </c>
      <c r="K24" s="1">
        <v>0.375</v>
      </c>
      <c r="L24" s="1">
        <v>13.574999999999999</v>
      </c>
      <c r="M24" s="1">
        <v>2.2349999999999999</v>
      </c>
      <c r="N24" s="1">
        <v>2.2549999999999999</v>
      </c>
      <c r="O24" s="1">
        <f>SUM(P24:S24)</f>
        <v>28.415809847999995</v>
      </c>
      <c r="P24" s="1">
        <f>0.03638*1.2</f>
        <v>4.3656E-2</v>
      </c>
      <c r="Q24" s="1">
        <f>22.29862737*1.2</f>
        <v>26.758352843999997</v>
      </c>
      <c r="R24" s="1">
        <v>0</v>
      </c>
      <c r="S24" s="1">
        <f>1.34483417*1.2</f>
        <v>1.6138010039999999</v>
      </c>
      <c r="T24" s="1">
        <f>SUM(U24:X24)</f>
        <v>64.404919604</v>
      </c>
      <c r="U24" s="1">
        <v>2.2980041399999998</v>
      </c>
      <c r="V24" s="1">
        <v>42.499701516000002</v>
      </c>
      <c r="W24" s="1">
        <v>17.366745196</v>
      </c>
      <c r="X24" s="1">
        <f>2.149468752+91000/1000000</f>
        <v>2.2404687520000004</v>
      </c>
      <c r="Y24" s="1">
        <f>SUM(Z24:AC24)</f>
        <v>0</v>
      </c>
      <c r="Z24" s="1">
        <v>0</v>
      </c>
      <c r="AA24" s="1">
        <v>0</v>
      </c>
      <c r="AB24" s="1">
        <v>0</v>
      </c>
      <c r="AC24" s="1">
        <v>0</v>
      </c>
      <c r="AD24" s="24">
        <v>33.801000000000002</v>
      </c>
      <c r="AE24" s="1">
        <f>AJ24+AO24+AT24+AY24</f>
        <v>112.32542145999999</v>
      </c>
      <c r="AF24" s="1">
        <f t="shared" si="6"/>
        <v>3.7672187299999997</v>
      </c>
      <c r="AG24" s="1">
        <f t="shared" si="6"/>
        <v>97.606122329999991</v>
      </c>
      <c r="AH24" s="1">
        <f t="shared" si="6"/>
        <v>9.2561300800000019</v>
      </c>
      <c r="AI24" s="1">
        <f t="shared" si="6"/>
        <v>1.6959503199999999</v>
      </c>
      <c r="AJ24" s="11">
        <f>SUM(AK24:AN24)</f>
        <v>13.791399999999999</v>
      </c>
      <c r="AK24" s="1">
        <v>0.52239999999999998</v>
      </c>
      <c r="AL24" s="1">
        <v>5.6349999999999998</v>
      </c>
      <c r="AM24" s="1">
        <v>7.6340000000000003</v>
      </c>
      <c r="AN24" s="1">
        <v>0</v>
      </c>
      <c r="AO24" s="1">
        <f>SUM(AP24:AS24)</f>
        <v>13.254274730000001</v>
      </c>
      <c r="AP24" s="1">
        <v>3.5380000000000002E-2</v>
      </c>
      <c r="AQ24" s="1">
        <v>11.94221898</v>
      </c>
      <c r="AR24" s="1">
        <v>1.2766757500000001</v>
      </c>
      <c r="AS24" s="1">
        <v>0</v>
      </c>
      <c r="AT24" s="1">
        <f>SUM(AU24:AX24)</f>
        <v>85.279746729999985</v>
      </c>
      <c r="AU24" s="1">
        <v>3.20943873</v>
      </c>
      <c r="AV24" s="1">
        <v>80.028903349999993</v>
      </c>
      <c r="AW24" s="1">
        <v>0.34545432999999998</v>
      </c>
      <c r="AX24" s="1">
        <v>1.6959503199999999</v>
      </c>
      <c r="AY24" s="1">
        <f>SUM(AZ24:BC24)</f>
        <v>0</v>
      </c>
      <c r="AZ24" s="1">
        <v>0</v>
      </c>
      <c r="BA24" s="1">
        <v>0</v>
      </c>
      <c r="BB24" s="1">
        <v>0</v>
      </c>
      <c r="BC24" s="1">
        <v>0</v>
      </c>
    </row>
    <row r="25" spans="1:55" ht="47.25" x14ac:dyDescent="0.25">
      <c r="A25" s="2" t="s">
        <v>86</v>
      </c>
      <c r="B25" s="46" t="s">
        <v>87</v>
      </c>
      <c r="C25" s="47" t="s">
        <v>77</v>
      </c>
      <c r="D25" s="1">
        <f t="shared" ref="D25:AI25" si="7">SUM(D26:D32)</f>
        <v>28.544</v>
      </c>
      <c r="E25" s="1">
        <f t="shared" si="7"/>
        <v>47.594415155999997</v>
      </c>
      <c r="F25" s="1">
        <f t="shared" si="7"/>
        <v>0.97</v>
      </c>
      <c r="G25" s="1">
        <f t="shared" si="7"/>
        <v>43.685999196000004</v>
      </c>
      <c r="H25" s="1">
        <f t="shared" si="7"/>
        <v>0</v>
      </c>
      <c r="I25" s="1">
        <f t="shared" si="7"/>
        <v>0</v>
      </c>
      <c r="J25" s="1">
        <f t="shared" si="7"/>
        <v>11.22</v>
      </c>
      <c r="K25" s="1">
        <f t="shared" si="7"/>
        <v>0.97</v>
      </c>
      <c r="L25" s="1">
        <f t="shared" si="7"/>
        <v>10.14</v>
      </c>
      <c r="M25" s="1">
        <f t="shared" si="7"/>
        <v>0</v>
      </c>
      <c r="N25" s="1">
        <f t="shared" si="7"/>
        <v>0.11</v>
      </c>
      <c r="O25" s="1">
        <f t="shared" si="7"/>
        <v>7.4452497960000006</v>
      </c>
      <c r="P25" s="1">
        <f t="shared" si="7"/>
        <v>0</v>
      </c>
      <c r="Q25" s="1">
        <f t="shared" si="7"/>
        <v>7.4452497960000006</v>
      </c>
      <c r="R25" s="1">
        <f t="shared" si="7"/>
        <v>0</v>
      </c>
      <c r="S25" s="1">
        <f t="shared" si="7"/>
        <v>0</v>
      </c>
      <c r="T25" s="1">
        <f t="shared" si="7"/>
        <v>28.929165359999999</v>
      </c>
      <c r="U25" s="1">
        <f t="shared" si="7"/>
        <v>0</v>
      </c>
      <c r="V25" s="1">
        <f t="shared" si="7"/>
        <v>26.100749400000002</v>
      </c>
      <c r="W25" s="1">
        <f t="shared" si="7"/>
        <v>0</v>
      </c>
      <c r="X25" s="1">
        <f t="shared" si="7"/>
        <v>2.8284159600000001</v>
      </c>
      <c r="Y25" s="1">
        <f t="shared" si="7"/>
        <v>0</v>
      </c>
      <c r="Z25" s="1">
        <f t="shared" si="7"/>
        <v>0</v>
      </c>
      <c r="AA25" s="1">
        <f t="shared" si="7"/>
        <v>0</v>
      </c>
      <c r="AB25" s="1">
        <f t="shared" si="7"/>
        <v>0</v>
      </c>
      <c r="AC25" s="1">
        <f t="shared" si="7"/>
        <v>0</v>
      </c>
      <c r="AD25" s="1">
        <f t="shared" si="7"/>
        <v>23.788</v>
      </c>
      <c r="AE25" s="1">
        <f t="shared" si="7"/>
        <v>29.448256149999999</v>
      </c>
      <c r="AF25" s="1">
        <f t="shared" si="7"/>
        <v>0</v>
      </c>
      <c r="AG25" s="1">
        <f t="shared" si="7"/>
        <v>29.43766973</v>
      </c>
      <c r="AH25" s="1">
        <f t="shared" si="7"/>
        <v>0</v>
      </c>
      <c r="AI25" s="1">
        <f t="shared" si="7"/>
        <v>1.0586419999999999E-2</v>
      </c>
      <c r="AJ25" s="1">
        <f t="shared" ref="AJ25:BC25" si="8">SUM(AJ26:AJ32)</f>
        <v>0</v>
      </c>
      <c r="AK25" s="1">
        <f t="shared" si="8"/>
        <v>0</v>
      </c>
      <c r="AL25" s="1">
        <f t="shared" si="8"/>
        <v>0</v>
      </c>
      <c r="AM25" s="1">
        <f t="shared" si="8"/>
        <v>0</v>
      </c>
      <c r="AN25" s="1">
        <f t="shared" si="8"/>
        <v>0</v>
      </c>
      <c r="AO25" s="1">
        <f t="shared" si="8"/>
        <v>1.0586419999999999E-2</v>
      </c>
      <c r="AP25" s="1">
        <f t="shared" si="8"/>
        <v>0</v>
      </c>
      <c r="AQ25" s="1">
        <f t="shared" si="8"/>
        <v>0</v>
      </c>
      <c r="AR25" s="1">
        <f t="shared" si="8"/>
        <v>0</v>
      </c>
      <c r="AS25" s="1">
        <f t="shared" si="8"/>
        <v>1.0586419999999999E-2</v>
      </c>
      <c r="AT25" s="1">
        <f t="shared" si="8"/>
        <v>29.43766973</v>
      </c>
      <c r="AU25" s="1">
        <f t="shared" si="8"/>
        <v>0</v>
      </c>
      <c r="AV25" s="1">
        <f t="shared" si="8"/>
        <v>29.43766973</v>
      </c>
      <c r="AW25" s="1">
        <f t="shared" si="8"/>
        <v>0</v>
      </c>
      <c r="AX25" s="1">
        <f t="shared" si="8"/>
        <v>0</v>
      </c>
      <c r="AY25" s="1">
        <f t="shared" si="8"/>
        <v>0</v>
      </c>
      <c r="AZ25" s="1">
        <f t="shared" si="8"/>
        <v>0</v>
      </c>
      <c r="BA25" s="1">
        <f t="shared" si="8"/>
        <v>0</v>
      </c>
      <c r="BB25" s="1">
        <f t="shared" si="8"/>
        <v>0</v>
      </c>
      <c r="BC25" s="1">
        <f t="shared" si="8"/>
        <v>0</v>
      </c>
    </row>
    <row r="26" spans="1:55" ht="47.25" x14ac:dyDescent="0.25">
      <c r="A26" s="2" t="s">
        <v>88</v>
      </c>
      <c r="B26" s="25" t="s">
        <v>218</v>
      </c>
      <c r="C26" s="26" t="s">
        <v>219</v>
      </c>
      <c r="D26" s="1">
        <v>17.384</v>
      </c>
      <c r="E26" s="1">
        <f t="shared" ref="E26:G28" si="9">J26+O26+T26+Y26</f>
        <v>6.4737498000000002</v>
      </c>
      <c r="F26" s="1">
        <f t="shared" si="9"/>
        <v>0</v>
      </c>
      <c r="G26" s="1">
        <f t="shared" si="9"/>
        <v>6.4737498000000002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f t="shared" ref="O26:O32" si="10">SUM(P26:S26)</f>
        <v>6.4737498000000002</v>
      </c>
      <c r="P26" s="1">
        <v>0</v>
      </c>
      <c r="Q26" s="1">
        <f>5.3947915*1.2</f>
        <v>6.4737498000000002</v>
      </c>
      <c r="R26" s="1">
        <v>0</v>
      </c>
      <c r="S26" s="1">
        <v>0</v>
      </c>
      <c r="T26" s="1">
        <f t="shared" ref="T26:T27" si="11">SUM(U26:X26)</f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14.484</v>
      </c>
      <c r="AE26" s="1">
        <f t="shared" ref="AE26:AI32" si="12">AJ26+AO26+AT26+AY26</f>
        <v>29.43766973</v>
      </c>
      <c r="AF26" s="1">
        <f t="shared" si="12"/>
        <v>0</v>
      </c>
      <c r="AG26" s="1">
        <f t="shared" si="12"/>
        <v>29.43766973</v>
      </c>
      <c r="AH26" s="1">
        <f t="shared" si="12"/>
        <v>0</v>
      </c>
      <c r="AI26" s="1">
        <f t="shared" si="12"/>
        <v>0</v>
      </c>
      <c r="AJ26" s="1">
        <f t="shared" ref="AJ26:AJ32" si="13">SUM(AK26:AN26)</f>
        <v>0</v>
      </c>
      <c r="AK26" s="1">
        <v>0</v>
      </c>
      <c r="AL26" s="1">
        <v>0</v>
      </c>
      <c r="AM26" s="1">
        <v>0</v>
      </c>
      <c r="AN26" s="1">
        <v>0</v>
      </c>
      <c r="AO26" s="1">
        <f t="shared" ref="AO26:AO32" si="14">SUM(AP26:AS26)</f>
        <v>0</v>
      </c>
      <c r="AP26" s="1">
        <v>0</v>
      </c>
      <c r="AQ26" s="1">
        <v>0</v>
      </c>
      <c r="AR26" s="1">
        <v>0</v>
      </c>
      <c r="AS26" s="1">
        <v>0</v>
      </c>
      <c r="AT26" s="1">
        <f>SUM(AU26:AX26)</f>
        <v>29.43766973</v>
      </c>
      <c r="AU26" s="1">
        <v>0</v>
      </c>
      <c r="AV26" s="1">
        <v>29.43766973</v>
      </c>
      <c r="AW26" s="1">
        <v>0</v>
      </c>
      <c r="AX26" s="1">
        <v>0</v>
      </c>
      <c r="AY26" s="1">
        <f t="shared" ref="AY26:AY32" si="15">SUM(AZ26:BC26)</f>
        <v>0</v>
      </c>
      <c r="AZ26" s="1">
        <v>0</v>
      </c>
      <c r="BA26" s="1">
        <v>0</v>
      </c>
      <c r="BB26" s="1">
        <v>0</v>
      </c>
      <c r="BC26" s="1">
        <v>0</v>
      </c>
    </row>
    <row r="27" spans="1:55" ht="57" customHeight="1" x14ac:dyDescent="0.25">
      <c r="A27" s="2" t="s">
        <v>92</v>
      </c>
      <c r="B27" s="27" t="s">
        <v>249</v>
      </c>
      <c r="C27" s="28" t="s">
        <v>250</v>
      </c>
      <c r="D27" s="1">
        <v>11.16</v>
      </c>
      <c r="E27" s="1">
        <f t="shared" si="9"/>
        <v>0</v>
      </c>
      <c r="F27" s="1">
        <f t="shared" si="9"/>
        <v>0</v>
      </c>
      <c r="G27" s="1">
        <f t="shared" si="9"/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f t="shared" si="10"/>
        <v>0</v>
      </c>
      <c r="P27" s="1">
        <v>0</v>
      </c>
      <c r="Q27" s="1">
        <v>0</v>
      </c>
      <c r="R27" s="1">
        <v>0</v>
      </c>
      <c r="S27" s="1">
        <v>0</v>
      </c>
      <c r="T27" s="1">
        <f t="shared" si="11"/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9.3040000000000003</v>
      </c>
      <c r="AE27" s="1">
        <f t="shared" si="12"/>
        <v>0</v>
      </c>
      <c r="AF27" s="1">
        <f t="shared" si="12"/>
        <v>0</v>
      </c>
      <c r="AG27" s="1">
        <f t="shared" si="12"/>
        <v>0</v>
      </c>
      <c r="AH27" s="1">
        <f t="shared" si="12"/>
        <v>0</v>
      </c>
      <c r="AI27" s="1">
        <f t="shared" si="12"/>
        <v>0</v>
      </c>
      <c r="AJ27" s="1">
        <f t="shared" si="13"/>
        <v>0</v>
      </c>
      <c r="AK27" s="1">
        <v>0</v>
      </c>
      <c r="AL27" s="1">
        <v>0</v>
      </c>
      <c r="AM27" s="1">
        <v>0</v>
      </c>
      <c r="AN27" s="1">
        <v>0</v>
      </c>
      <c r="AO27" s="1">
        <f t="shared" si="14"/>
        <v>0</v>
      </c>
      <c r="AP27" s="1">
        <v>0</v>
      </c>
      <c r="AQ27" s="1">
        <v>0</v>
      </c>
      <c r="AR27" s="1">
        <v>0</v>
      </c>
      <c r="AS27" s="1">
        <v>0</v>
      </c>
      <c r="AT27" s="1">
        <f>SUM(AU27:AX27)</f>
        <v>0</v>
      </c>
      <c r="AU27" s="1">
        <v>0</v>
      </c>
      <c r="AV27" s="1">
        <v>0</v>
      </c>
      <c r="AW27" s="1">
        <v>0</v>
      </c>
      <c r="AX27" s="1">
        <v>0</v>
      </c>
      <c r="AY27" s="1">
        <f t="shared" si="15"/>
        <v>0</v>
      </c>
      <c r="AZ27" s="1">
        <v>0</v>
      </c>
      <c r="BA27" s="1">
        <v>0</v>
      </c>
      <c r="BB27" s="1">
        <v>0</v>
      </c>
      <c r="BC27" s="1">
        <v>0</v>
      </c>
    </row>
    <row r="28" spans="1:55" ht="47.25" customHeight="1" x14ac:dyDescent="0.25">
      <c r="A28" s="2" t="s">
        <v>93</v>
      </c>
      <c r="B28" s="28" t="s">
        <v>371</v>
      </c>
      <c r="C28" s="29" t="s">
        <v>372</v>
      </c>
      <c r="D28" s="1" t="s">
        <v>91</v>
      </c>
      <c r="E28" s="1">
        <f t="shared" si="9"/>
        <v>6.6795</v>
      </c>
      <c r="F28" s="1">
        <f t="shared" si="9"/>
        <v>0</v>
      </c>
      <c r="G28" s="1">
        <f t="shared" si="9"/>
        <v>6.6795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f t="shared" ref="O28" si="16">SUM(P28:S28)</f>
        <v>0</v>
      </c>
      <c r="P28" s="1">
        <v>0</v>
      </c>
      <c r="Q28" s="1">
        <v>0</v>
      </c>
      <c r="R28" s="1">
        <v>0</v>
      </c>
      <c r="S28" s="1">
        <v>0</v>
      </c>
      <c r="T28" s="1">
        <f>SUM(U28:X28)</f>
        <v>6.6795</v>
      </c>
      <c r="U28" s="1">
        <v>0</v>
      </c>
      <c r="V28" s="1">
        <v>6.6795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91</v>
      </c>
      <c r="AE28" s="1">
        <f t="shared" si="12"/>
        <v>0</v>
      </c>
      <c r="AF28" s="1">
        <f t="shared" si="12"/>
        <v>0</v>
      </c>
      <c r="AG28" s="1">
        <f t="shared" si="12"/>
        <v>0</v>
      </c>
      <c r="AH28" s="1">
        <f t="shared" si="12"/>
        <v>0</v>
      </c>
      <c r="AI28" s="1">
        <f t="shared" si="12"/>
        <v>0</v>
      </c>
      <c r="AJ28" s="1">
        <f>SUM(AK28:AN28)</f>
        <v>0</v>
      </c>
      <c r="AK28" s="1">
        <v>0</v>
      </c>
      <c r="AL28" s="1">
        <v>0</v>
      </c>
      <c r="AM28" s="1">
        <v>0</v>
      </c>
      <c r="AN28" s="1">
        <v>0</v>
      </c>
      <c r="AO28" s="1">
        <f>SUM(AP28:AS28)</f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f t="shared" ref="AY28" si="17">SUM(AZ28:BC28)</f>
        <v>0</v>
      </c>
      <c r="AZ28" s="1">
        <v>0</v>
      </c>
      <c r="BA28" s="1">
        <v>0</v>
      </c>
      <c r="BB28" s="1">
        <v>0</v>
      </c>
      <c r="BC28" s="1">
        <v>0</v>
      </c>
    </row>
    <row r="29" spans="1:55" ht="47.25" x14ac:dyDescent="0.25">
      <c r="A29" s="2" t="s">
        <v>94</v>
      </c>
      <c r="B29" s="29" t="s">
        <v>335</v>
      </c>
      <c r="C29" s="30" t="s">
        <v>336</v>
      </c>
      <c r="D29" s="1" t="s">
        <v>91</v>
      </c>
      <c r="E29" s="1">
        <f t="shared" ref="E29:G32" si="18">J29+O29+T29+Y29</f>
        <v>1.2703703999999998E-2</v>
      </c>
      <c r="F29" s="1">
        <f t="shared" si="18"/>
        <v>0</v>
      </c>
      <c r="G29" s="1">
        <f t="shared" si="18"/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f t="shared" si="10"/>
        <v>0</v>
      </c>
      <c r="P29" s="1">
        <v>0</v>
      </c>
      <c r="Q29" s="1">
        <v>0</v>
      </c>
      <c r="R29" s="1">
        <v>0</v>
      </c>
      <c r="S29" s="1">
        <v>0</v>
      </c>
      <c r="T29" s="1">
        <f t="shared" ref="T29:T32" si="19">SUM(U29:X29)</f>
        <v>1.2703703999999998E-2</v>
      </c>
      <c r="U29" s="1">
        <v>0</v>
      </c>
      <c r="V29" s="1">
        <v>0</v>
      </c>
      <c r="W29" s="1">
        <v>0</v>
      </c>
      <c r="X29" s="1">
        <v>1.2703703999999998E-2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91</v>
      </c>
      <c r="AE29" s="1">
        <f t="shared" ref="AE29:AI30" si="20">AJ29+AO29+AT29+AY29</f>
        <v>1.0586419999999999E-2</v>
      </c>
      <c r="AF29" s="1">
        <f t="shared" si="20"/>
        <v>0</v>
      </c>
      <c r="AG29" s="1">
        <f t="shared" si="20"/>
        <v>0</v>
      </c>
      <c r="AH29" s="1">
        <f t="shared" si="20"/>
        <v>0</v>
      </c>
      <c r="AI29" s="1">
        <f t="shared" si="20"/>
        <v>1.0586419999999999E-2</v>
      </c>
      <c r="AJ29" s="1">
        <f>SUM(AK29:AN29)</f>
        <v>0</v>
      </c>
      <c r="AK29" s="1">
        <v>0</v>
      </c>
      <c r="AL29" s="1">
        <v>0</v>
      </c>
      <c r="AM29" s="1">
        <v>0</v>
      </c>
      <c r="AN29" s="1">
        <v>0</v>
      </c>
      <c r="AO29" s="1">
        <f>SUM(AP29:AS29)</f>
        <v>1.0586419999999999E-2</v>
      </c>
      <c r="AP29" s="1">
        <v>0</v>
      </c>
      <c r="AQ29" s="1">
        <v>0</v>
      </c>
      <c r="AR29" s="1">
        <v>0</v>
      </c>
      <c r="AS29" s="1">
        <v>1.0586419999999999E-2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f t="shared" si="15"/>
        <v>0</v>
      </c>
      <c r="AZ29" s="1">
        <v>0</v>
      </c>
      <c r="BA29" s="1">
        <v>0</v>
      </c>
      <c r="BB29" s="1">
        <v>0</v>
      </c>
      <c r="BC29" s="1">
        <v>0</v>
      </c>
    </row>
    <row r="30" spans="1:55" ht="31.5" x14ac:dyDescent="0.25">
      <c r="A30" s="2" t="s">
        <v>97</v>
      </c>
      <c r="B30" s="29" t="s">
        <v>89</v>
      </c>
      <c r="C30" s="31" t="s">
        <v>90</v>
      </c>
      <c r="D30" s="1" t="s">
        <v>91</v>
      </c>
      <c r="E30" s="1">
        <f t="shared" si="18"/>
        <v>2.271551272</v>
      </c>
      <c r="F30" s="1">
        <f t="shared" si="18"/>
        <v>0.97</v>
      </c>
      <c r="G30" s="1">
        <f t="shared" si="18"/>
        <v>0.97149999600000003</v>
      </c>
      <c r="H30" s="1">
        <v>0</v>
      </c>
      <c r="I30" s="1">
        <v>0</v>
      </c>
      <c r="J30" s="1">
        <v>0.97</v>
      </c>
      <c r="K30" s="1">
        <v>0.97</v>
      </c>
      <c r="L30" s="1">
        <v>0</v>
      </c>
      <c r="M30" s="1">
        <v>0</v>
      </c>
      <c r="N30" s="1">
        <v>0</v>
      </c>
      <c r="O30" s="1">
        <f t="shared" si="10"/>
        <v>0.97149999600000003</v>
      </c>
      <c r="P30" s="1">
        <v>0</v>
      </c>
      <c r="Q30" s="1">
        <v>0.97149999600000003</v>
      </c>
      <c r="R30" s="1">
        <v>0</v>
      </c>
      <c r="S30" s="1">
        <v>0</v>
      </c>
      <c r="T30" s="1">
        <f t="shared" si="19"/>
        <v>0.330051276</v>
      </c>
      <c r="U30" s="1">
        <v>0</v>
      </c>
      <c r="V30" s="1">
        <v>0</v>
      </c>
      <c r="W30" s="1">
        <v>0</v>
      </c>
      <c r="X30" s="1">
        <v>0.330051276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91</v>
      </c>
      <c r="AE30" s="1">
        <f t="shared" si="20"/>
        <v>0</v>
      </c>
      <c r="AF30" s="1">
        <f t="shared" si="20"/>
        <v>0</v>
      </c>
      <c r="AG30" s="1">
        <f t="shared" si="20"/>
        <v>0</v>
      </c>
      <c r="AH30" s="1">
        <f t="shared" si="20"/>
        <v>0</v>
      </c>
      <c r="AI30" s="1">
        <f t="shared" si="20"/>
        <v>0</v>
      </c>
      <c r="AJ30" s="1">
        <f t="shared" si="13"/>
        <v>0</v>
      </c>
      <c r="AK30" s="1">
        <v>0</v>
      </c>
      <c r="AL30" s="1">
        <v>0</v>
      </c>
      <c r="AM30" s="1">
        <v>0</v>
      </c>
      <c r="AN30" s="1">
        <v>0</v>
      </c>
      <c r="AO30" s="1">
        <f t="shared" si="14"/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f t="shared" si="15"/>
        <v>0</v>
      </c>
      <c r="AZ30" s="1">
        <v>0</v>
      </c>
      <c r="BA30" s="1">
        <v>0</v>
      </c>
      <c r="BB30" s="1">
        <v>0</v>
      </c>
      <c r="BC30" s="1">
        <v>0</v>
      </c>
    </row>
    <row r="31" spans="1:55" ht="47.25" x14ac:dyDescent="0.25">
      <c r="A31" s="2" t="s">
        <v>399</v>
      </c>
      <c r="B31" s="25" t="s">
        <v>95</v>
      </c>
      <c r="C31" s="30" t="s">
        <v>96</v>
      </c>
      <c r="D31" s="1" t="s">
        <v>91</v>
      </c>
      <c r="E31" s="1">
        <f t="shared" si="18"/>
        <v>22.016910379999999</v>
      </c>
      <c r="F31" s="1">
        <f t="shared" si="18"/>
        <v>0</v>
      </c>
      <c r="G31" s="1">
        <f t="shared" si="18"/>
        <v>19.421249400000001</v>
      </c>
      <c r="H31" s="1">
        <v>0</v>
      </c>
      <c r="I31" s="1">
        <v>0</v>
      </c>
      <c r="J31" s="1">
        <v>0.11</v>
      </c>
      <c r="K31" s="1">
        <v>0</v>
      </c>
      <c r="L31" s="1">
        <v>0</v>
      </c>
      <c r="M31" s="1">
        <v>0</v>
      </c>
      <c r="N31" s="1">
        <v>0.11</v>
      </c>
      <c r="O31" s="1">
        <f t="shared" si="10"/>
        <v>0</v>
      </c>
      <c r="P31" s="1">
        <v>0</v>
      </c>
      <c r="Q31" s="1">
        <v>0</v>
      </c>
      <c r="R31" s="1">
        <v>0</v>
      </c>
      <c r="S31" s="1">
        <v>0</v>
      </c>
      <c r="T31" s="1">
        <f t="shared" si="19"/>
        <v>21.906910379999999</v>
      </c>
      <c r="U31" s="1">
        <v>0</v>
      </c>
      <c r="V31" s="1">
        <v>19.421249400000001</v>
      </c>
      <c r="W31" s="1">
        <v>0</v>
      </c>
      <c r="X31" s="1">
        <v>2.48566098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91</v>
      </c>
      <c r="AE31" s="1">
        <f t="shared" si="12"/>
        <v>0</v>
      </c>
      <c r="AF31" s="1">
        <f t="shared" si="12"/>
        <v>0</v>
      </c>
      <c r="AG31" s="1">
        <f t="shared" si="12"/>
        <v>0</v>
      </c>
      <c r="AH31" s="1">
        <f t="shared" si="12"/>
        <v>0</v>
      </c>
      <c r="AI31" s="1">
        <f t="shared" si="12"/>
        <v>0</v>
      </c>
      <c r="AJ31" s="1">
        <f t="shared" si="13"/>
        <v>0</v>
      </c>
      <c r="AK31" s="1">
        <v>0</v>
      </c>
      <c r="AL31" s="1">
        <v>0</v>
      </c>
      <c r="AM31" s="1">
        <v>0</v>
      </c>
      <c r="AN31" s="1">
        <v>0</v>
      </c>
      <c r="AO31" s="1">
        <f t="shared" si="14"/>
        <v>0</v>
      </c>
      <c r="AP31" s="1">
        <v>0</v>
      </c>
      <c r="AQ31" s="1">
        <v>0</v>
      </c>
      <c r="AR31" s="1">
        <v>0</v>
      </c>
      <c r="AS31" s="1">
        <v>0</v>
      </c>
      <c r="AT31" s="1">
        <f>SUM(AU31:AX31)</f>
        <v>0</v>
      </c>
      <c r="AU31" s="1">
        <v>0</v>
      </c>
      <c r="AV31" s="1">
        <v>0</v>
      </c>
      <c r="AW31" s="1">
        <v>0</v>
      </c>
      <c r="AX31" s="1">
        <v>0</v>
      </c>
      <c r="AY31" s="1">
        <f t="shared" si="15"/>
        <v>0</v>
      </c>
      <c r="AZ31" s="1">
        <v>0</v>
      </c>
      <c r="BA31" s="1">
        <v>0</v>
      </c>
      <c r="BB31" s="1">
        <v>0</v>
      </c>
      <c r="BC31" s="1">
        <v>0</v>
      </c>
    </row>
    <row r="32" spans="1:55" ht="47.25" x14ac:dyDescent="0.25">
      <c r="A32" s="2" t="s">
        <v>400</v>
      </c>
      <c r="B32" s="25" t="s">
        <v>251</v>
      </c>
      <c r="C32" s="30" t="s">
        <v>252</v>
      </c>
      <c r="D32" s="1" t="s">
        <v>91</v>
      </c>
      <c r="E32" s="1">
        <f t="shared" si="18"/>
        <v>10.14</v>
      </c>
      <c r="F32" s="1">
        <f t="shared" si="18"/>
        <v>0</v>
      </c>
      <c r="G32" s="1">
        <f t="shared" si="18"/>
        <v>10.14</v>
      </c>
      <c r="H32" s="1">
        <v>0</v>
      </c>
      <c r="I32" s="1">
        <v>0</v>
      </c>
      <c r="J32" s="1">
        <v>10.14</v>
      </c>
      <c r="K32" s="1">
        <v>0</v>
      </c>
      <c r="L32" s="1">
        <v>10.14</v>
      </c>
      <c r="M32" s="1">
        <v>0</v>
      </c>
      <c r="N32" s="1">
        <v>0</v>
      </c>
      <c r="O32" s="1">
        <f t="shared" si="10"/>
        <v>0</v>
      </c>
      <c r="P32" s="1">
        <v>0</v>
      </c>
      <c r="Q32" s="1">
        <v>0</v>
      </c>
      <c r="R32" s="1">
        <v>0</v>
      </c>
      <c r="S32" s="1">
        <v>0</v>
      </c>
      <c r="T32" s="1">
        <f t="shared" si="19"/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0" t="s">
        <v>91</v>
      </c>
      <c r="AE32" s="1">
        <f t="shared" si="12"/>
        <v>0</v>
      </c>
      <c r="AF32" s="1">
        <f t="shared" si="12"/>
        <v>0</v>
      </c>
      <c r="AG32" s="1">
        <f t="shared" si="12"/>
        <v>0</v>
      </c>
      <c r="AH32" s="1">
        <f t="shared" si="12"/>
        <v>0</v>
      </c>
      <c r="AI32" s="1">
        <f t="shared" si="12"/>
        <v>0</v>
      </c>
      <c r="AJ32" s="1">
        <f t="shared" si="13"/>
        <v>0</v>
      </c>
      <c r="AK32" s="1">
        <v>0</v>
      </c>
      <c r="AL32" s="1">
        <v>0</v>
      </c>
      <c r="AM32" s="1">
        <v>0</v>
      </c>
      <c r="AN32" s="1">
        <v>0</v>
      </c>
      <c r="AO32" s="1">
        <f t="shared" si="14"/>
        <v>0</v>
      </c>
      <c r="AP32" s="1">
        <v>0</v>
      </c>
      <c r="AQ32" s="1">
        <v>0</v>
      </c>
      <c r="AR32" s="1">
        <v>0</v>
      </c>
      <c r="AS32" s="1">
        <v>0</v>
      </c>
      <c r="AT32" s="1">
        <f>SUM(AU32:AX32)</f>
        <v>0</v>
      </c>
      <c r="AU32" s="1">
        <v>0</v>
      </c>
      <c r="AV32" s="1">
        <v>0</v>
      </c>
      <c r="AW32" s="1">
        <v>0</v>
      </c>
      <c r="AX32" s="1">
        <v>0</v>
      </c>
      <c r="AY32" s="1">
        <f t="shared" si="15"/>
        <v>0</v>
      </c>
      <c r="AZ32" s="1">
        <v>0</v>
      </c>
      <c r="BA32" s="1">
        <v>0</v>
      </c>
      <c r="BB32" s="1">
        <v>0</v>
      </c>
      <c r="BC32" s="1">
        <v>0</v>
      </c>
    </row>
    <row r="33" spans="1:55" ht="31.5" x14ac:dyDescent="0.25">
      <c r="A33" s="2" t="s">
        <v>98</v>
      </c>
      <c r="B33" s="46" t="s">
        <v>99</v>
      </c>
      <c r="C33" s="47" t="s">
        <v>77</v>
      </c>
      <c r="D33" s="6">
        <f t="shared" ref="D33:AI33" si="21">D34+D51+D93</f>
        <v>106.57000000000002</v>
      </c>
      <c r="E33" s="6">
        <f t="shared" si="21"/>
        <v>70.675947027999982</v>
      </c>
      <c r="F33" s="6">
        <f t="shared" si="21"/>
        <v>5.6044523079999991</v>
      </c>
      <c r="G33" s="6">
        <f t="shared" si="21"/>
        <v>62.624763008000002</v>
      </c>
      <c r="H33" s="6">
        <f t="shared" si="21"/>
        <v>0</v>
      </c>
      <c r="I33" s="6">
        <f t="shared" si="21"/>
        <v>2.4578063759999993</v>
      </c>
      <c r="J33" s="6">
        <f t="shared" si="21"/>
        <v>28.796448655999995</v>
      </c>
      <c r="K33" s="6">
        <f t="shared" si="21"/>
        <v>1.2528760000000001</v>
      </c>
      <c r="L33" s="6">
        <f t="shared" si="21"/>
        <v>26.450906119999999</v>
      </c>
      <c r="M33" s="6">
        <f t="shared" si="21"/>
        <v>0</v>
      </c>
      <c r="N33" s="6">
        <f t="shared" si="21"/>
        <v>1.1057412</v>
      </c>
      <c r="O33" s="6">
        <f t="shared" si="21"/>
        <v>22.923581603999999</v>
      </c>
      <c r="P33" s="6">
        <f t="shared" si="21"/>
        <v>1.7416824480000002</v>
      </c>
      <c r="Q33" s="6">
        <f t="shared" si="21"/>
        <v>20.990166300000002</v>
      </c>
      <c r="R33" s="6">
        <f t="shared" si="21"/>
        <v>0</v>
      </c>
      <c r="S33" s="6">
        <f t="shared" si="21"/>
        <v>0.19173285600000001</v>
      </c>
      <c r="T33" s="6">
        <f t="shared" si="21"/>
        <v>18.953916767999996</v>
      </c>
      <c r="U33" s="6">
        <f t="shared" si="21"/>
        <v>2.6098938599999997</v>
      </c>
      <c r="V33" s="6">
        <f t="shared" si="21"/>
        <v>15.183690587999997</v>
      </c>
      <c r="W33" s="6">
        <f t="shared" si="21"/>
        <v>0</v>
      </c>
      <c r="X33" s="6">
        <f t="shared" si="21"/>
        <v>1.16033232</v>
      </c>
      <c r="Y33" s="6">
        <f t="shared" si="21"/>
        <v>0</v>
      </c>
      <c r="Z33" s="6">
        <f t="shared" si="21"/>
        <v>0</v>
      </c>
      <c r="AA33" s="6">
        <f t="shared" si="21"/>
        <v>0</v>
      </c>
      <c r="AB33" s="6">
        <f t="shared" si="21"/>
        <v>0</v>
      </c>
      <c r="AC33" s="6">
        <f t="shared" si="21"/>
        <v>0</v>
      </c>
      <c r="AD33" s="6">
        <f t="shared" si="21"/>
        <v>88.807899999999989</v>
      </c>
      <c r="AE33" s="6">
        <f t="shared" si="21"/>
        <v>58.029765139999995</v>
      </c>
      <c r="AF33" s="6">
        <f t="shared" si="21"/>
        <v>4.8949305799999996</v>
      </c>
      <c r="AG33" s="6">
        <f t="shared" si="21"/>
        <v>51.863505680000003</v>
      </c>
      <c r="AH33" s="6">
        <f t="shared" si="21"/>
        <v>0</v>
      </c>
      <c r="AI33" s="6">
        <f t="shared" si="21"/>
        <v>1.27132888</v>
      </c>
      <c r="AJ33" s="6">
        <f>SUM(AK33:AN33)</f>
        <v>14.507300649999999</v>
      </c>
      <c r="AK33" s="6">
        <f>AK34+AK51+AK93</f>
        <v>1.00628143</v>
      </c>
      <c r="AL33" s="6">
        <f>AL34+AL51+AL93</f>
        <v>13.39101922</v>
      </c>
      <c r="AM33" s="6">
        <f>AM34+AM51+AM93</f>
        <v>0</v>
      </c>
      <c r="AN33" s="6">
        <f>AN34+AN51+AN93</f>
        <v>0.11</v>
      </c>
      <c r="AO33" s="6">
        <f>SUM(AP33:AS33)</f>
        <v>8.91535309</v>
      </c>
      <c r="AP33" s="6">
        <f>AP34+AP51+AP93</f>
        <v>1.4514020400000001</v>
      </c>
      <c r="AQ33" s="6">
        <f>AQ34+AQ51+AQ93</f>
        <v>7.1370712300000001</v>
      </c>
      <c r="AR33" s="6">
        <f>AR34+AR51+AR93</f>
        <v>0</v>
      </c>
      <c r="AS33" s="6">
        <f>AS34+AS51+AS93</f>
        <v>0.32687982000000004</v>
      </c>
      <c r="AT33" s="6">
        <f>SUM(AU33:AX33)</f>
        <v>34.607111399999994</v>
      </c>
      <c r="AU33" s="6">
        <f>AU34+AU51+AU93</f>
        <v>2.4372471099999999</v>
      </c>
      <c r="AV33" s="6">
        <f>AV34+AV51+AV93</f>
        <v>31.335415229999995</v>
      </c>
      <c r="AW33" s="6">
        <f>AW34+AW51+AW93</f>
        <v>0</v>
      </c>
      <c r="AX33" s="6">
        <f>AX34+AX51+AX93</f>
        <v>0.83444906000000008</v>
      </c>
      <c r="AY33" s="6">
        <f>SUM(AZ33:BC33)</f>
        <v>0</v>
      </c>
      <c r="AZ33" s="6">
        <f>AZ34+AZ51+AZ93</f>
        <v>0</v>
      </c>
      <c r="BA33" s="6">
        <f>BA34+BA51+BA93</f>
        <v>0</v>
      </c>
      <c r="BB33" s="6">
        <f>BB34+BB51+BB93</f>
        <v>0</v>
      </c>
      <c r="BC33" s="6">
        <f>BC34+BC51+BC93</f>
        <v>0</v>
      </c>
    </row>
    <row r="34" spans="1:55" ht="63" x14ac:dyDescent="0.25">
      <c r="A34" s="49" t="s">
        <v>100</v>
      </c>
      <c r="B34" s="50" t="s">
        <v>101</v>
      </c>
      <c r="C34" s="51" t="s">
        <v>77</v>
      </c>
      <c r="D34" s="52">
        <f>D35+D49</f>
        <v>17.79</v>
      </c>
      <c r="E34" s="52">
        <f t="shared" ref="E34:BC34" si="22">E35+E49</f>
        <v>8.6246619839999994</v>
      </c>
      <c r="F34" s="52">
        <f t="shared" si="22"/>
        <v>1.6869144080000003</v>
      </c>
      <c r="G34" s="52">
        <f t="shared" si="22"/>
        <v>6.9377475759999996</v>
      </c>
      <c r="H34" s="52">
        <f t="shared" si="22"/>
        <v>0</v>
      </c>
      <c r="I34" s="52">
        <f t="shared" si="22"/>
        <v>0</v>
      </c>
      <c r="J34" s="52">
        <f t="shared" si="22"/>
        <v>0.97</v>
      </c>
      <c r="K34" s="52">
        <f t="shared" si="22"/>
        <v>0.24199999999999999</v>
      </c>
      <c r="L34" s="52">
        <f t="shared" si="22"/>
        <v>0.73</v>
      </c>
      <c r="M34" s="52">
        <f t="shared" si="22"/>
        <v>0</v>
      </c>
      <c r="N34" s="52">
        <f t="shared" si="22"/>
        <v>0</v>
      </c>
      <c r="O34" s="52">
        <f t="shared" si="22"/>
        <v>3.0660810120000002</v>
      </c>
      <c r="P34" s="52">
        <f t="shared" si="22"/>
        <v>1.379424744</v>
      </c>
      <c r="Q34" s="52">
        <f t="shared" si="22"/>
        <v>1.6866562679999999</v>
      </c>
      <c r="R34" s="52">
        <f t="shared" si="22"/>
        <v>0</v>
      </c>
      <c r="S34" s="52">
        <f t="shared" si="22"/>
        <v>0</v>
      </c>
      <c r="T34" s="52">
        <f t="shared" si="22"/>
        <v>4.5865809720000001</v>
      </c>
      <c r="U34" s="52">
        <f t="shared" si="22"/>
        <v>6.5489664000000003E-2</v>
      </c>
      <c r="V34" s="52">
        <f t="shared" si="22"/>
        <v>4.5210913079999999</v>
      </c>
      <c r="W34" s="52">
        <f t="shared" si="22"/>
        <v>0</v>
      </c>
      <c r="X34" s="52">
        <f t="shared" si="22"/>
        <v>0</v>
      </c>
      <c r="Y34" s="52">
        <f t="shared" si="22"/>
        <v>0</v>
      </c>
      <c r="Z34" s="52">
        <f t="shared" si="22"/>
        <v>0</v>
      </c>
      <c r="AA34" s="52">
        <f t="shared" si="22"/>
        <v>0</v>
      </c>
      <c r="AB34" s="52">
        <f t="shared" si="22"/>
        <v>0</v>
      </c>
      <c r="AC34" s="52">
        <f t="shared" si="22"/>
        <v>0</v>
      </c>
      <c r="AD34" s="52">
        <f t="shared" si="22"/>
        <v>14.83</v>
      </c>
      <c r="AE34" s="52">
        <f t="shared" si="22"/>
        <v>8.688368220000001</v>
      </c>
      <c r="AF34" s="52">
        <f t="shared" si="22"/>
        <v>1.5035642300000001</v>
      </c>
      <c r="AG34" s="52">
        <f t="shared" si="22"/>
        <v>7.1417252500000012</v>
      </c>
      <c r="AH34" s="52">
        <f t="shared" si="22"/>
        <v>0</v>
      </c>
      <c r="AI34" s="52">
        <f t="shared" si="22"/>
        <v>4.3078739999999997E-2</v>
      </c>
      <c r="AJ34" s="52">
        <f t="shared" si="22"/>
        <v>0.82247599999999998</v>
      </c>
      <c r="AK34" s="52">
        <f t="shared" si="22"/>
        <v>0.21880000000000002</v>
      </c>
      <c r="AL34" s="52">
        <f t="shared" si="22"/>
        <v>0.60367599999999999</v>
      </c>
      <c r="AM34" s="52">
        <f t="shared" si="22"/>
        <v>0</v>
      </c>
      <c r="AN34" s="52">
        <f t="shared" si="22"/>
        <v>0</v>
      </c>
      <c r="AO34" s="52">
        <f t="shared" si="22"/>
        <v>2.5550675099999998</v>
      </c>
      <c r="AP34" s="52">
        <f t="shared" si="22"/>
        <v>1.1495206200000001</v>
      </c>
      <c r="AQ34" s="52">
        <f t="shared" si="22"/>
        <v>1.4055468900000001</v>
      </c>
      <c r="AR34" s="52">
        <f t="shared" si="22"/>
        <v>0</v>
      </c>
      <c r="AS34" s="52">
        <f t="shared" si="22"/>
        <v>0</v>
      </c>
      <c r="AT34" s="52">
        <f t="shared" si="22"/>
        <v>5.3108247100000003</v>
      </c>
      <c r="AU34" s="52">
        <f t="shared" si="22"/>
        <v>0.13524360999999999</v>
      </c>
      <c r="AV34" s="52">
        <f t="shared" si="22"/>
        <v>5.132502360000001</v>
      </c>
      <c r="AW34" s="52">
        <f t="shared" si="22"/>
        <v>0</v>
      </c>
      <c r="AX34" s="52">
        <f t="shared" si="22"/>
        <v>4.3078739999999997E-2</v>
      </c>
      <c r="AY34" s="52">
        <f t="shared" si="22"/>
        <v>0</v>
      </c>
      <c r="AZ34" s="52">
        <f t="shared" si="22"/>
        <v>0</v>
      </c>
      <c r="BA34" s="52">
        <f t="shared" si="22"/>
        <v>0</v>
      </c>
      <c r="BB34" s="52">
        <f t="shared" si="22"/>
        <v>0</v>
      </c>
      <c r="BC34" s="52">
        <f t="shared" si="22"/>
        <v>0</v>
      </c>
    </row>
    <row r="35" spans="1:55" ht="31.5" x14ac:dyDescent="0.25">
      <c r="A35" s="49" t="s">
        <v>102</v>
      </c>
      <c r="B35" s="50" t="s">
        <v>103</v>
      </c>
      <c r="C35" s="51" t="s">
        <v>77</v>
      </c>
      <c r="D35" s="52">
        <f>SUM(D36:D48)</f>
        <v>16.97</v>
      </c>
      <c r="E35" s="52">
        <f t="shared" ref="E35:BC35" si="23">SUM(E36:E48)</f>
        <v>8.6246619839999994</v>
      </c>
      <c r="F35" s="52">
        <f t="shared" si="23"/>
        <v>1.6869144080000003</v>
      </c>
      <c r="G35" s="52">
        <f t="shared" si="23"/>
        <v>6.9377475759999996</v>
      </c>
      <c r="H35" s="52">
        <f t="shared" si="23"/>
        <v>0</v>
      </c>
      <c r="I35" s="52">
        <f t="shared" si="23"/>
        <v>0</v>
      </c>
      <c r="J35" s="52">
        <f t="shared" si="23"/>
        <v>0.97</v>
      </c>
      <c r="K35" s="52">
        <f t="shared" si="23"/>
        <v>0.24199999999999999</v>
      </c>
      <c r="L35" s="52">
        <f t="shared" si="23"/>
        <v>0.73</v>
      </c>
      <c r="M35" s="52">
        <f t="shared" si="23"/>
        <v>0</v>
      </c>
      <c r="N35" s="52">
        <f t="shared" si="23"/>
        <v>0</v>
      </c>
      <c r="O35" s="52">
        <f t="shared" si="23"/>
        <v>3.0660810120000002</v>
      </c>
      <c r="P35" s="52">
        <f t="shared" si="23"/>
        <v>1.379424744</v>
      </c>
      <c r="Q35" s="52">
        <f t="shared" si="23"/>
        <v>1.6866562679999999</v>
      </c>
      <c r="R35" s="52">
        <f t="shared" si="23"/>
        <v>0</v>
      </c>
      <c r="S35" s="52">
        <f t="shared" si="23"/>
        <v>0</v>
      </c>
      <c r="T35" s="52">
        <f t="shared" si="23"/>
        <v>4.5865809720000001</v>
      </c>
      <c r="U35" s="52">
        <f t="shared" si="23"/>
        <v>6.5489664000000003E-2</v>
      </c>
      <c r="V35" s="52">
        <f t="shared" si="23"/>
        <v>4.5210913079999999</v>
      </c>
      <c r="W35" s="52">
        <f t="shared" si="23"/>
        <v>0</v>
      </c>
      <c r="X35" s="52">
        <f t="shared" si="23"/>
        <v>0</v>
      </c>
      <c r="Y35" s="52">
        <f t="shared" si="23"/>
        <v>0</v>
      </c>
      <c r="Z35" s="52">
        <f t="shared" si="23"/>
        <v>0</v>
      </c>
      <c r="AA35" s="52">
        <f t="shared" si="23"/>
        <v>0</v>
      </c>
      <c r="AB35" s="52">
        <f t="shared" si="23"/>
        <v>0</v>
      </c>
      <c r="AC35" s="52">
        <f t="shared" si="23"/>
        <v>0</v>
      </c>
      <c r="AD35" s="52">
        <f t="shared" si="23"/>
        <v>14.14</v>
      </c>
      <c r="AE35" s="52">
        <f t="shared" si="23"/>
        <v>8.688368220000001</v>
      </c>
      <c r="AF35" s="52">
        <f t="shared" si="23"/>
        <v>1.5035642300000001</v>
      </c>
      <c r="AG35" s="52">
        <f t="shared" si="23"/>
        <v>7.1417252500000012</v>
      </c>
      <c r="AH35" s="52">
        <f t="shared" si="23"/>
        <v>0</v>
      </c>
      <c r="AI35" s="52">
        <f t="shared" si="23"/>
        <v>4.3078739999999997E-2</v>
      </c>
      <c r="AJ35" s="52">
        <f t="shared" si="23"/>
        <v>0.82247599999999998</v>
      </c>
      <c r="AK35" s="52">
        <f t="shared" si="23"/>
        <v>0.21880000000000002</v>
      </c>
      <c r="AL35" s="52">
        <f t="shared" si="23"/>
        <v>0.60367599999999999</v>
      </c>
      <c r="AM35" s="52">
        <f t="shared" si="23"/>
        <v>0</v>
      </c>
      <c r="AN35" s="52">
        <f t="shared" si="23"/>
        <v>0</v>
      </c>
      <c r="AO35" s="52">
        <f t="shared" si="23"/>
        <v>2.5550675099999998</v>
      </c>
      <c r="AP35" s="52">
        <f t="shared" si="23"/>
        <v>1.1495206200000001</v>
      </c>
      <c r="AQ35" s="52">
        <f t="shared" si="23"/>
        <v>1.4055468900000001</v>
      </c>
      <c r="AR35" s="52">
        <f t="shared" si="23"/>
        <v>0</v>
      </c>
      <c r="AS35" s="52">
        <f t="shared" si="23"/>
        <v>0</v>
      </c>
      <c r="AT35" s="52">
        <f t="shared" si="23"/>
        <v>5.3108247100000003</v>
      </c>
      <c r="AU35" s="52">
        <f t="shared" si="23"/>
        <v>0.13524360999999999</v>
      </c>
      <c r="AV35" s="52">
        <f t="shared" si="23"/>
        <v>5.132502360000001</v>
      </c>
      <c r="AW35" s="52">
        <f t="shared" si="23"/>
        <v>0</v>
      </c>
      <c r="AX35" s="52">
        <f t="shared" si="23"/>
        <v>4.3078739999999997E-2</v>
      </c>
      <c r="AY35" s="52">
        <f t="shared" si="23"/>
        <v>0</v>
      </c>
      <c r="AZ35" s="52">
        <f t="shared" si="23"/>
        <v>0</v>
      </c>
      <c r="BA35" s="52">
        <f t="shared" si="23"/>
        <v>0</v>
      </c>
      <c r="BB35" s="52">
        <f t="shared" si="23"/>
        <v>0</v>
      </c>
      <c r="BC35" s="52">
        <f t="shared" si="23"/>
        <v>0</v>
      </c>
    </row>
    <row r="36" spans="1:55" x14ac:dyDescent="0.25">
      <c r="A36" s="3" t="s">
        <v>104</v>
      </c>
      <c r="B36" s="29" t="s">
        <v>220</v>
      </c>
      <c r="C36" s="32" t="s">
        <v>221</v>
      </c>
      <c r="D36" s="9">
        <v>9.7899999999999991</v>
      </c>
      <c r="E36" s="1">
        <f>SUM(F36:I36)</f>
        <v>0</v>
      </c>
      <c r="F36" s="1">
        <f>K36+P36+U36+Z36</f>
        <v>0</v>
      </c>
      <c r="G36" s="1">
        <f>L36+Q36+V36+AA36</f>
        <v>0</v>
      </c>
      <c r="H36" s="1">
        <f>M36+R36+W36+AB36</f>
        <v>0</v>
      </c>
      <c r="I36" s="1">
        <f>N36+S36+X36+AC36</f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f t="shared" ref="O36:O48" si="24">SUM(P36:S36)</f>
        <v>0</v>
      </c>
      <c r="P36" s="1">
        <v>0</v>
      </c>
      <c r="Q36" s="1">
        <v>0</v>
      </c>
      <c r="R36" s="1">
        <v>0</v>
      </c>
      <c r="S36" s="1">
        <v>0</v>
      </c>
      <c r="T36" s="1">
        <f t="shared" ref="T36:T48" si="25">SUM(U36:X36)</f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0">
        <v>8.16</v>
      </c>
      <c r="AE36" s="1">
        <f t="shared" ref="AE36:AI48" si="26">AJ36+AO36+AT36+AY36</f>
        <v>0</v>
      </c>
      <c r="AF36" s="1">
        <f t="shared" si="26"/>
        <v>0</v>
      </c>
      <c r="AG36" s="1">
        <f t="shared" si="26"/>
        <v>0</v>
      </c>
      <c r="AH36" s="1">
        <f t="shared" si="26"/>
        <v>0</v>
      </c>
      <c r="AI36" s="1">
        <f t="shared" si="26"/>
        <v>0</v>
      </c>
      <c r="AJ36" s="1">
        <f>SUM(AK36:AN36)</f>
        <v>0</v>
      </c>
      <c r="AK36" s="1">
        <v>0</v>
      </c>
      <c r="AL36" s="1">
        <v>0</v>
      </c>
      <c r="AM36" s="1">
        <v>0</v>
      </c>
      <c r="AN36" s="1">
        <v>0</v>
      </c>
      <c r="AO36" s="1">
        <f t="shared" ref="AO36:AO48" si="27">SUM(AP36:AS36)</f>
        <v>0</v>
      </c>
      <c r="AP36" s="1">
        <v>0</v>
      </c>
      <c r="AQ36" s="1">
        <v>0</v>
      </c>
      <c r="AR36" s="1">
        <v>0</v>
      </c>
      <c r="AS36" s="1">
        <v>0</v>
      </c>
      <c r="AT36" s="1">
        <f t="shared" ref="AT36:AT48" si="28">SUM(AU36:AX36)</f>
        <v>0</v>
      </c>
      <c r="AU36" s="1">
        <v>0</v>
      </c>
      <c r="AV36" s="1">
        <v>0</v>
      </c>
      <c r="AW36" s="1">
        <v>0</v>
      </c>
      <c r="AX36" s="1">
        <v>0</v>
      </c>
      <c r="AY36" s="1">
        <f t="shared" ref="AY36:AY48" si="29">SUM(AZ36:BC36)</f>
        <v>0</v>
      </c>
      <c r="AZ36" s="1">
        <v>0</v>
      </c>
      <c r="BA36" s="1">
        <v>0</v>
      </c>
      <c r="BB36" s="1">
        <v>0</v>
      </c>
      <c r="BC36" s="1">
        <v>0</v>
      </c>
    </row>
    <row r="37" spans="1:55" ht="47.25" x14ac:dyDescent="0.25">
      <c r="A37" s="3" t="s">
        <v>105</v>
      </c>
      <c r="B37" s="27" t="s">
        <v>253</v>
      </c>
      <c r="C37" s="28" t="s">
        <v>254</v>
      </c>
      <c r="D37" s="1">
        <v>7.18</v>
      </c>
      <c r="E37" s="1">
        <f t="shared" ref="E37:E48" si="30">SUM(F37:I37)</f>
        <v>0</v>
      </c>
      <c r="F37" s="1">
        <f t="shared" ref="F37:F48" si="31">K37+P37+U37+Z37</f>
        <v>0</v>
      </c>
      <c r="G37" s="1">
        <f t="shared" ref="G37:G48" si="32">L37+Q37+V37+AA37</f>
        <v>0</v>
      </c>
      <c r="H37" s="1">
        <f t="shared" ref="H37:H48" si="33">M37+R37+W37+AB37</f>
        <v>0</v>
      </c>
      <c r="I37" s="1">
        <f t="shared" ref="I37:I48" si="34">N37+S37+X37+AC37</f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f t="shared" si="24"/>
        <v>0</v>
      </c>
      <c r="P37" s="1">
        <v>0</v>
      </c>
      <c r="Q37" s="1">
        <v>0</v>
      </c>
      <c r="R37" s="1">
        <v>0</v>
      </c>
      <c r="S37" s="1">
        <v>0</v>
      </c>
      <c r="T37" s="1">
        <f t="shared" si="25"/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5.98</v>
      </c>
      <c r="AE37" s="1">
        <f t="shared" si="26"/>
        <v>0</v>
      </c>
      <c r="AF37" s="1">
        <f t="shared" si="26"/>
        <v>0</v>
      </c>
      <c r="AG37" s="1">
        <f t="shared" si="26"/>
        <v>0</v>
      </c>
      <c r="AH37" s="1">
        <f t="shared" si="26"/>
        <v>0</v>
      </c>
      <c r="AI37" s="1">
        <f t="shared" si="26"/>
        <v>0</v>
      </c>
      <c r="AJ37" s="1">
        <f t="shared" ref="AJ37:AJ48" si="35">SUM(AK37:AN37)</f>
        <v>0</v>
      </c>
      <c r="AK37" s="1">
        <v>0</v>
      </c>
      <c r="AL37" s="1">
        <v>0</v>
      </c>
      <c r="AM37" s="1">
        <v>0</v>
      </c>
      <c r="AN37" s="1">
        <v>0</v>
      </c>
      <c r="AO37" s="1">
        <f t="shared" si="27"/>
        <v>0</v>
      </c>
      <c r="AP37" s="1">
        <v>0</v>
      </c>
      <c r="AQ37" s="1">
        <v>0</v>
      </c>
      <c r="AR37" s="1">
        <v>0</v>
      </c>
      <c r="AS37" s="1">
        <v>0</v>
      </c>
      <c r="AT37" s="1">
        <f t="shared" si="28"/>
        <v>0</v>
      </c>
      <c r="AU37" s="1">
        <v>0</v>
      </c>
      <c r="AV37" s="1">
        <v>0</v>
      </c>
      <c r="AW37" s="1">
        <v>0</v>
      </c>
      <c r="AX37" s="1">
        <v>0</v>
      </c>
      <c r="AY37" s="1">
        <f t="shared" si="29"/>
        <v>0</v>
      </c>
      <c r="AZ37" s="1">
        <v>0</v>
      </c>
      <c r="BA37" s="1">
        <v>0</v>
      </c>
      <c r="BB37" s="1">
        <v>0</v>
      </c>
      <c r="BC37" s="1">
        <v>0</v>
      </c>
    </row>
    <row r="38" spans="1:55" ht="115.5" customHeight="1" x14ac:dyDescent="0.25">
      <c r="A38" s="3" t="s">
        <v>106</v>
      </c>
      <c r="B38" s="27" t="s">
        <v>373</v>
      </c>
      <c r="C38" s="3" t="s">
        <v>374</v>
      </c>
      <c r="D38" s="1" t="s">
        <v>91</v>
      </c>
      <c r="E38" s="1">
        <f t="shared" si="30"/>
        <v>0</v>
      </c>
      <c r="F38" s="1">
        <f t="shared" si="31"/>
        <v>0</v>
      </c>
      <c r="G38" s="1">
        <f t="shared" si="32"/>
        <v>0</v>
      </c>
      <c r="H38" s="1">
        <f t="shared" si="33"/>
        <v>0</v>
      </c>
      <c r="I38" s="1">
        <f t="shared" si="34"/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f t="shared" si="24"/>
        <v>0</v>
      </c>
      <c r="P38" s="1">
        <v>0</v>
      </c>
      <c r="Q38" s="1">
        <v>0</v>
      </c>
      <c r="R38" s="1">
        <v>0</v>
      </c>
      <c r="S38" s="1">
        <v>0</v>
      </c>
      <c r="T38" s="1">
        <f t="shared" si="25"/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91</v>
      </c>
      <c r="AE38" s="1">
        <f t="shared" si="26"/>
        <v>1.4886742599999998</v>
      </c>
      <c r="AF38" s="1">
        <f t="shared" si="26"/>
        <v>8.0668889999999993E-2</v>
      </c>
      <c r="AG38" s="1">
        <f t="shared" si="26"/>
        <v>1.36492663</v>
      </c>
      <c r="AH38" s="1">
        <f t="shared" si="26"/>
        <v>0</v>
      </c>
      <c r="AI38" s="1">
        <f t="shared" si="26"/>
        <v>4.3078739999999997E-2</v>
      </c>
      <c r="AJ38" s="1">
        <f t="shared" ref="AJ38:AJ41" si="36">SUM(AK38:AN38)</f>
        <v>0</v>
      </c>
      <c r="AK38" s="1">
        <v>0</v>
      </c>
      <c r="AL38" s="1">
        <v>0</v>
      </c>
      <c r="AM38" s="1">
        <v>0</v>
      </c>
      <c r="AN38" s="1">
        <v>0</v>
      </c>
      <c r="AO38" s="1">
        <f t="shared" si="27"/>
        <v>0</v>
      </c>
      <c r="AP38" s="1">
        <v>0</v>
      </c>
      <c r="AQ38" s="1">
        <v>0</v>
      </c>
      <c r="AR38" s="1">
        <v>0</v>
      </c>
      <c r="AS38" s="1">
        <v>0</v>
      </c>
      <c r="AT38" s="1">
        <f t="shared" si="28"/>
        <v>1.4886742599999998</v>
      </c>
      <c r="AU38" s="1">
        <v>8.0668889999999993E-2</v>
      </c>
      <c r="AV38" s="1">
        <v>1.36492663</v>
      </c>
      <c r="AW38" s="1">
        <v>0</v>
      </c>
      <c r="AX38" s="1">
        <v>4.3078739999999997E-2</v>
      </c>
      <c r="AY38" s="1">
        <f t="shared" ref="AY38:AY41" si="37">SUM(AZ38:BC38)</f>
        <v>0</v>
      </c>
      <c r="AZ38" s="1">
        <v>0</v>
      </c>
      <c r="BA38" s="1">
        <v>0</v>
      </c>
      <c r="BB38" s="1">
        <v>0</v>
      </c>
      <c r="BC38" s="1">
        <v>0</v>
      </c>
    </row>
    <row r="39" spans="1:55" ht="31.5" x14ac:dyDescent="0.25">
      <c r="A39" s="3" t="s">
        <v>107</v>
      </c>
      <c r="B39" s="27" t="s">
        <v>375</v>
      </c>
      <c r="C39" s="3" t="s">
        <v>376</v>
      </c>
      <c r="D39" s="1" t="s">
        <v>91</v>
      </c>
      <c r="E39" s="1">
        <f t="shared" si="30"/>
        <v>3.4453810320000002</v>
      </c>
      <c r="F39" s="1">
        <f t="shared" si="31"/>
        <v>0</v>
      </c>
      <c r="G39" s="1">
        <f t="shared" si="32"/>
        <v>3.4453810320000002</v>
      </c>
      <c r="H39" s="1">
        <f t="shared" si="33"/>
        <v>0</v>
      </c>
      <c r="I39" s="1">
        <f t="shared" si="34"/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f t="shared" si="24"/>
        <v>0</v>
      </c>
      <c r="P39" s="1">
        <v>0</v>
      </c>
      <c r="Q39" s="1">
        <v>0</v>
      </c>
      <c r="R39" s="1">
        <v>0</v>
      </c>
      <c r="S39" s="1">
        <v>0</v>
      </c>
      <c r="T39" s="1">
        <f t="shared" si="25"/>
        <v>3.4453810320000002</v>
      </c>
      <c r="U39" s="1">
        <v>0</v>
      </c>
      <c r="V39" s="1">
        <v>3.4453810320000002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 t="s">
        <v>91</v>
      </c>
      <c r="AE39" s="1">
        <f t="shared" si="26"/>
        <v>2.8711508600000002</v>
      </c>
      <c r="AF39" s="1">
        <f t="shared" si="26"/>
        <v>0</v>
      </c>
      <c r="AG39" s="1">
        <f t="shared" si="26"/>
        <v>2.8711508600000002</v>
      </c>
      <c r="AH39" s="1">
        <f t="shared" si="26"/>
        <v>0</v>
      </c>
      <c r="AI39" s="1">
        <f t="shared" si="26"/>
        <v>0</v>
      </c>
      <c r="AJ39" s="1">
        <f t="shared" si="36"/>
        <v>0</v>
      </c>
      <c r="AK39" s="1">
        <v>0</v>
      </c>
      <c r="AL39" s="1">
        <v>0</v>
      </c>
      <c r="AM39" s="1">
        <v>0</v>
      </c>
      <c r="AN39" s="1">
        <v>0</v>
      </c>
      <c r="AO39" s="1">
        <f t="shared" si="27"/>
        <v>0</v>
      </c>
      <c r="AP39" s="1">
        <v>0</v>
      </c>
      <c r="AQ39" s="1">
        <v>0</v>
      </c>
      <c r="AR39" s="1">
        <v>0</v>
      </c>
      <c r="AS39" s="1">
        <v>0</v>
      </c>
      <c r="AT39" s="1">
        <f t="shared" si="28"/>
        <v>2.8711508600000002</v>
      </c>
      <c r="AU39" s="1">
        <v>0</v>
      </c>
      <c r="AV39" s="1">
        <v>2.8711508600000002</v>
      </c>
      <c r="AW39" s="1">
        <v>0</v>
      </c>
      <c r="AX39" s="1">
        <v>0</v>
      </c>
      <c r="AY39" s="1">
        <f t="shared" si="37"/>
        <v>0</v>
      </c>
      <c r="AZ39" s="1">
        <v>0</v>
      </c>
      <c r="BA39" s="1">
        <v>0</v>
      </c>
      <c r="BB39" s="1">
        <v>0</v>
      </c>
      <c r="BC39" s="1">
        <v>0</v>
      </c>
    </row>
    <row r="40" spans="1:55" ht="107.25" customHeight="1" x14ac:dyDescent="0.25">
      <c r="A40" s="3" t="s">
        <v>108</v>
      </c>
      <c r="B40" s="27" t="s">
        <v>377</v>
      </c>
      <c r="C40" s="3" t="s">
        <v>378</v>
      </c>
      <c r="D40" s="1" t="s">
        <v>91</v>
      </c>
      <c r="E40" s="1">
        <f t="shared" si="30"/>
        <v>6.5489664000000003E-2</v>
      </c>
      <c r="F40" s="1">
        <f t="shared" si="31"/>
        <v>6.5489664000000003E-2</v>
      </c>
      <c r="G40" s="1">
        <f t="shared" si="32"/>
        <v>0</v>
      </c>
      <c r="H40" s="1">
        <f t="shared" si="33"/>
        <v>0</v>
      </c>
      <c r="I40" s="1">
        <f t="shared" si="34"/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f t="shared" si="24"/>
        <v>0</v>
      </c>
      <c r="P40" s="1">
        <v>0</v>
      </c>
      <c r="Q40" s="1">
        <v>0</v>
      </c>
      <c r="R40" s="1">
        <v>0</v>
      </c>
      <c r="S40" s="1">
        <v>0</v>
      </c>
      <c r="T40" s="1">
        <f t="shared" si="25"/>
        <v>6.5489664000000003E-2</v>
      </c>
      <c r="U40" s="1">
        <v>6.5489664000000003E-2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91</v>
      </c>
      <c r="AE40" s="1">
        <f t="shared" si="26"/>
        <v>5.457472E-2</v>
      </c>
      <c r="AF40" s="1">
        <f t="shared" si="26"/>
        <v>5.457472E-2</v>
      </c>
      <c r="AG40" s="1">
        <f t="shared" si="26"/>
        <v>0</v>
      </c>
      <c r="AH40" s="1">
        <f t="shared" si="26"/>
        <v>0</v>
      </c>
      <c r="AI40" s="1">
        <f t="shared" si="26"/>
        <v>0</v>
      </c>
      <c r="AJ40" s="1">
        <f t="shared" si="36"/>
        <v>0</v>
      </c>
      <c r="AK40" s="1">
        <v>0</v>
      </c>
      <c r="AL40" s="1">
        <v>0</v>
      </c>
      <c r="AM40" s="1">
        <v>0</v>
      </c>
      <c r="AN40" s="1">
        <v>0</v>
      </c>
      <c r="AO40" s="1">
        <f t="shared" si="27"/>
        <v>0</v>
      </c>
      <c r="AP40" s="1">
        <v>0</v>
      </c>
      <c r="AQ40" s="1">
        <v>0</v>
      </c>
      <c r="AR40" s="1">
        <v>0</v>
      </c>
      <c r="AS40" s="1">
        <v>0</v>
      </c>
      <c r="AT40" s="1">
        <f t="shared" si="28"/>
        <v>5.457472E-2</v>
      </c>
      <c r="AU40" s="1">
        <v>5.457472E-2</v>
      </c>
      <c r="AV40" s="1">
        <v>0</v>
      </c>
      <c r="AW40" s="1">
        <v>0</v>
      </c>
      <c r="AX40" s="1">
        <v>0</v>
      </c>
      <c r="AY40" s="1">
        <f t="shared" si="37"/>
        <v>0</v>
      </c>
      <c r="AZ40" s="1">
        <v>0</v>
      </c>
      <c r="BA40" s="1">
        <v>0</v>
      </c>
      <c r="BB40" s="1">
        <v>0</v>
      </c>
      <c r="BC40" s="1">
        <v>0</v>
      </c>
    </row>
    <row r="41" spans="1:55" ht="78.75" x14ac:dyDescent="0.25">
      <c r="A41" s="3" t="s">
        <v>216</v>
      </c>
      <c r="B41" s="27" t="s">
        <v>379</v>
      </c>
      <c r="C41" s="3" t="s">
        <v>380</v>
      </c>
      <c r="D41" s="1" t="s">
        <v>91</v>
      </c>
      <c r="E41" s="1">
        <f t="shared" si="30"/>
        <v>0.85337379599999996</v>
      </c>
      <c r="F41" s="1">
        <f t="shared" si="31"/>
        <v>0</v>
      </c>
      <c r="G41" s="1">
        <f t="shared" si="32"/>
        <v>0.85337379599999996</v>
      </c>
      <c r="H41" s="1">
        <f t="shared" si="33"/>
        <v>0</v>
      </c>
      <c r="I41" s="1">
        <f t="shared" si="34"/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f t="shared" si="24"/>
        <v>0</v>
      </c>
      <c r="P41" s="1">
        <v>0</v>
      </c>
      <c r="Q41" s="1">
        <v>0</v>
      </c>
      <c r="R41" s="1">
        <v>0</v>
      </c>
      <c r="S41" s="1">
        <v>0</v>
      </c>
      <c r="T41" s="1">
        <f t="shared" si="25"/>
        <v>0.85337379599999996</v>
      </c>
      <c r="U41" s="1">
        <v>0</v>
      </c>
      <c r="V41" s="1">
        <v>0.85337379599999996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91</v>
      </c>
      <c r="AE41" s="1">
        <f t="shared" si="26"/>
        <v>0.71114482999999995</v>
      </c>
      <c r="AF41" s="1">
        <f t="shared" si="26"/>
        <v>0</v>
      </c>
      <c r="AG41" s="1">
        <f t="shared" si="26"/>
        <v>0.71114482999999995</v>
      </c>
      <c r="AH41" s="1">
        <f t="shared" si="26"/>
        <v>0</v>
      </c>
      <c r="AI41" s="1">
        <f t="shared" si="26"/>
        <v>0</v>
      </c>
      <c r="AJ41" s="1">
        <f t="shared" si="36"/>
        <v>0</v>
      </c>
      <c r="AK41" s="1">
        <v>0</v>
      </c>
      <c r="AL41" s="1">
        <v>0</v>
      </c>
      <c r="AM41" s="1">
        <v>0</v>
      </c>
      <c r="AN41" s="1">
        <v>0</v>
      </c>
      <c r="AO41" s="1">
        <f t="shared" si="27"/>
        <v>0</v>
      </c>
      <c r="AP41" s="1">
        <v>0</v>
      </c>
      <c r="AQ41" s="1">
        <v>0</v>
      </c>
      <c r="AR41" s="1">
        <v>0</v>
      </c>
      <c r="AS41" s="1">
        <v>0</v>
      </c>
      <c r="AT41" s="1">
        <f t="shared" si="28"/>
        <v>0.71114482999999995</v>
      </c>
      <c r="AU41" s="1">
        <v>0</v>
      </c>
      <c r="AV41" s="1">
        <v>0.71114482999999995</v>
      </c>
      <c r="AW41" s="1">
        <v>0</v>
      </c>
      <c r="AX41" s="1">
        <v>0</v>
      </c>
      <c r="AY41" s="1">
        <f t="shared" si="37"/>
        <v>0</v>
      </c>
      <c r="AZ41" s="1">
        <v>0</v>
      </c>
      <c r="BA41" s="1">
        <v>0</v>
      </c>
      <c r="BB41" s="1">
        <v>0</v>
      </c>
      <c r="BC41" s="1">
        <v>0</v>
      </c>
    </row>
    <row r="42" spans="1:55" ht="47.25" x14ac:dyDescent="0.25">
      <c r="A42" s="3" t="s">
        <v>401</v>
      </c>
      <c r="B42" s="29" t="s">
        <v>337</v>
      </c>
      <c r="C42" s="31" t="s">
        <v>338</v>
      </c>
      <c r="D42" s="1" t="s">
        <v>91</v>
      </c>
      <c r="E42" s="1">
        <f>SUM(F42:I42)</f>
        <v>0.95821903199999992</v>
      </c>
      <c r="F42" s="1">
        <f t="shared" ref="F42:I44" si="38">K42+P42+U42+Z42</f>
        <v>0</v>
      </c>
      <c r="G42" s="1">
        <f t="shared" si="38"/>
        <v>0.95821903199999992</v>
      </c>
      <c r="H42" s="1">
        <f t="shared" si="38"/>
        <v>0</v>
      </c>
      <c r="I42" s="1">
        <f t="shared" si="38"/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f>SUM(P42:S42)</f>
        <v>0.95821903199999992</v>
      </c>
      <c r="P42" s="1">
        <v>0</v>
      </c>
      <c r="Q42" s="1">
        <f>0.79851586*1.2</f>
        <v>0.95821903199999992</v>
      </c>
      <c r="R42" s="1">
        <v>0</v>
      </c>
      <c r="S42" s="1">
        <v>0</v>
      </c>
      <c r="T42" s="1">
        <f>SUM(U42:X42)</f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91</v>
      </c>
      <c r="AE42" s="1">
        <f t="shared" ref="AE42:AI44" si="39">AJ42+AO42+AT42+AY42</f>
        <v>0.79851585999999997</v>
      </c>
      <c r="AF42" s="1">
        <f t="shared" si="39"/>
        <v>0</v>
      </c>
      <c r="AG42" s="1">
        <f t="shared" si="39"/>
        <v>0.79851585999999997</v>
      </c>
      <c r="AH42" s="1">
        <f t="shared" si="39"/>
        <v>0</v>
      </c>
      <c r="AI42" s="1">
        <f t="shared" si="39"/>
        <v>0</v>
      </c>
      <c r="AJ42" s="1">
        <f t="shared" si="35"/>
        <v>0</v>
      </c>
      <c r="AK42" s="1">
        <v>0</v>
      </c>
      <c r="AL42" s="1">
        <v>0</v>
      </c>
      <c r="AM42" s="1">
        <v>0</v>
      </c>
      <c r="AN42" s="1">
        <v>0</v>
      </c>
      <c r="AO42" s="1">
        <f>SUM(AP42:AS42)</f>
        <v>0.79851585999999997</v>
      </c>
      <c r="AP42" s="1">
        <v>0</v>
      </c>
      <c r="AQ42" s="1">
        <v>0.79851585999999997</v>
      </c>
      <c r="AR42" s="1">
        <v>0</v>
      </c>
      <c r="AS42" s="1">
        <v>0</v>
      </c>
      <c r="AT42" s="1">
        <f>SUM(AU42:AX42)</f>
        <v>0</v>
      </c>
      <c r="AU42" s="1">
        <v>0</v>
      </c>
      <c r="AV42" s="1">
        <v>0</v>
      </c>
      <c r="AW42" s="1">
        <v>0</v>
      </c>
      <c r="AX42" s="1">
        <v>0</v>
      </c>
      <c r="AY42" s="1">
        <f t="shared" si="29"/>
        <v>0</v>
      </c>
      <c r="AZ42" s="1">
        <v>0</v>
      </c>
      <c r="BA42" s="1">
        <v>0</v>
      </c>
      <c r="BB42" s="1">
        <v>0</v>
      </c>
      <c r="BC42" s="1">
        <v>0</v>
      </c>
    </row>
    <row r="43" spans="1:55" ht="63" x14ac:dyDescent="0.25">
      <c r="A43" s="3" t="s">
        <v>402</v>
      </c>
      <c r="B43" s="33" t="s">
        <v>339</v>
      </c>
      <c r="C43" s="30" t="s">
        <v>340</v>
      </c>
      <c r="D43" s="1" t="s">
        <v>91</v>
      </c>
      <c r="E43" s="1">
        <f>SUM(F43:I43)</f>
        <v>0.29428605600000002</v>
      </c>
      <c r="F43" s="1">
        <f t="shared" si="38"/>
        <v>0.29428605600000002</v>
      </c>
      <c r="G43" s="1">
        <f t="shared" si="38"/>
        <v>0</v>
      </c>
      <c r="H43" s="1">
        <f t="shared" si="38"/>
        <v>0</v>
      </c>
      <c r="I43" s="1">
        <f t="shared" si="38"/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f>SUM(P43:S43)</f>
        <v>0.29428605600000002</v>
      </c>
      <c r="P43" s="1">
        <f>0.24523838*1.2</f>
        <v>0.29428605600000002</v>
      </c>
      <c r="Q43" s="1">
        <v>0</v>
      </c>
      <c r="R43" s="1">
        <v>0</v>
      </c>
      <c r="S43" s="1">
        <v>0</v>
      </c>
      <c r="T43" s="1">
        <f>SUM(U43:X43)</f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91</v>
      </c>
      <c r="AE43" s="1">
        <f t="shared" si="39"/>
        <v>0.24523838000000001</v>
      </c>
      <c r="AF43" s="1">
        <f t="shared" si="39"/>
        <v>0.24523838000000001</v>
      </c>
      <c r="AG43" s="1">
        <f t="shared" si="39"/>
        <v>0</v>
      </c>
      <c r="AH43" s="1">
        <f t="shared" si="39"/>
        <v>0</v>
      </c>
      <c r="AI43" s="1">
        <f t="shared" si="39"/>
        <v>0</v>
      </c>
      <c r="AJ43" s="1">
        <f t="shared" si="35"/>
        <v>0</v>
      </c>
      <c r="AK43" s="1">
        <v>0</v>
      </c>
      <c r="AL43" s="1">
        <v>0</v>
      </c>
      <c r="AM43" s="1">
        <v>0</v>
      </c>
      <c r="AN43" s="1">
        <v>0</v>
      </c>
      <c r="AO43" s="1">
        <f>SUM(AP43:AS43)</f>
        <v>0.24523838000000001</v>
      </c>
      <c r="AP43" s="1">
        <v>0.24523838000000001</v>
      </c>
      <c r="AQ43" s="1">
        <v>0</v>
      </c>
      <c r="AR43" s="1">
        <v>0</v>
      </c>
      <c r="AS43" s="1">
        <v>0</v>
      </c>
      <c r="AT43" s="1">
        <f>SUM(AU43:AX43)</f>
        <v>0</v>
      </c>
      <c r="AU43" s="1">
        <v>0</v>
      </c>
      <c r="AV43" s="1">
        <v>0</v>
      </c>
      <c r="AW43" s="1">
        <v>0</v>
      </c>
      <c r="AX43" s="1">
        <v>0</v>
      </c>
      <c r="AY43" s="1">
        <f t="shared" si="29"/>
        <v>0</v>
      </c>
      <c r="AZ43" s="1">
        <v>0</v>
      </c>
      <c r="BA43" s="1">
        <v>0</v>
      </c>
      <c r="BB43" s="1">
        <v>0</v>
      </c>
      <c r="BC43" s="1">
        <v>0</v>
      </c>
    </row>
    <row r="44" spans="1:55" ht="63" x14ac:dyDescent="0.25">
      <c r="A44" s="3" t="s">
        <v>403</v>
      </c>
      <c r="B44" s="33" t="s">
        <v>341</v>
      </c>
      <c r="C44" s="30" t="s">
        <v>342</v>
      </c>
      <c r="D44" s="1" t="s">
        <v>91</v>
      </c>
      <c r="E44" s="1">
        <f>SUM(F44:I44)</f>
        <v>1.3074751680000001</v>
      </c>
      <c r="F44" s="1">
        <f t="shared" si="38"/>
        <v>1.085138688</v>
      </c>
      <c r="G44" s="1">
        <f t="shared" si="38"/>
        <v>0.22233648</v>
      </c>
      <c r="H44" s="1">
        <f t="shared" si="38"/>
        <v>0</v>
      </c>
      <c r="I44" s="1">
        <f t="shared" si="38"/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f>SUM(P44:S44)</f>
        <v>1.085138688</v>
      </c>
      <c r="P44" s="1">
        <f>0.90428224*1.2</f>
        <v>1.085138688</v>
      </c>
      <c r="Q44" s="1">
        <v>0</v>
      </c>
      <c r="R44" s="1">
        <v>0</v>
      </c>
      <c r="S44" s="1">
        <v>0</v>
      </c>
      <c r="T44" s="1">
        <f>SUM(U44:X44)</f>
        <v>0.22233648</v>
      </c>
      <c r="U44" s="1">
        <v>0</v>
      </c>
      <c r="V44" s="1">
        <v>0.22233648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91</v>
      </c>
      <c r="AE44" s="1">
        <f t="shared" si="39"/>
        <v>1.08956228</v>
      </c>
      <c r="AF44" s="1">
        <f t="shared" si="39"/>
        <v>0.90428224000000001</v>
      </c>
      <c r="AG44" s="1">
        <f t="shared" si="39"/>
        <v>0.18528004000000001</v>
      </c>
      <c r="AH44" s="1">
        <f t="shared" si="39"/>
        <v>0</v>
      </c>
      <c r="AI44" s="1">
        <f t="shared" si="39"/>
        <v>0</v>
      </c>
      <c r="AJ44" s="1">
        <f t="shared" si="35"/>
        <v>0</v>
      </c>
      <c r="AK44" s="1">
        <v>0</v>
      </c>
      <c r="AL44" s="1">
        <v>0</v>
      </c>
      <c r="AM44" s="1">
        <v>0</v>
      </c>
      <c r="AN44" s="1">
        <v>0</v>
      </c>
      <c r="AO44" s="1">
        <f>SUM(AP44:AS44)</f>
        <v>0.90428224000000001</v>
      </c>
      <c r="AP44" s="1">
        <v>0.90428224000000001</v>
      </c>
      <c r="AQ44" s="1">
        <v>0</v>
      </c>
      <c r="AR44" s="1">
        <v>0</v>
      </c>
      <c r="AS44" s="1">
        <v>0</v>
      </c>
      <c r="AT44" s="1">
        <f>SUM(AU44:AX44)</f>
        <v>0.18528004000000001</v>
      </c>
      <c r="AU44" s="1">
        <v>0</v>
      </c>
      <c r="AV44" s="1">
        <v>0.18528004000000001</v>
      </c>
      <c r="AW44" s="1">
        <v>0</v>
      </c>
      <c r="AX44" s="1">
        <v>0</v>
      </c>
      <c r="AY44" s="1">
        <f t="shared" si="29"/>
        <v>0</v>
      </c>
      <c r="AZ44" s="1">
        <v>0</v>
      </c>
      <c r="BA44" s="1">
        <v>0</v>
      </c>
      <c r="BB44" s="1">
        <v>0</v>
      </c>
      <c r="BC44" s="1">
        <v>0</v>
      </c>
    </row>
    <row r="45" spans="1:55" ht="63" x14ac:dyDescent="0.25">
      <c r="A45" s="3" t="s">
        <v>404</v>
      </c>
      <c r="B45" s="29" t="s">
        <v>255</v>
      </c>
      <c r="C45" s="29" t="s">
        <v>256</v>
      </c>
      <c r="D45" s="1" t="s">
        <v>91</v>
      </c>
      <c r="E45" s="1">
        <f t="shared" si="30"/>
        <v>0.81843723599999996</v>
      </c>
      <c r="F45" s="1">
        <f t="shared" si="31"/>
        <v>0.09</v>
      </c>
      <c r="G45" s="1">
        <f t="shared" si="32"/>
        <v>0.72843723599999999</v>
      </c>
      <c r="H45" s="1">
        <f t="shared" si="33"/>
        <v>0</v>
      </c>
      <c r="I45" s="1">
        <f t="shared" si="34"/>
        <v>0</v>
      </c>
      <c r="J45" s="1">
        <v>0.09</v>
      </c>
      <c r="K45" s="1">
        <v>0.09</v>
      </c>
      <c r="L45" s="1">
        <v>0</v>
      </c>
      <c r="M45" s="1">
        <v>0</v>
      </c>
      <c r="N45" s="1">
        <v>0</v>
      </c>
      <c r="O45" s="1">
        <f t="shared" si="24"/>
        <v>0.72843723599999999</v>
      </c>
      <c r="P45" s="1">
        <v>0</v>
      </c>
      <c r="Q45" s="1">
        <f>0.60703103*1.2</f>
        <v>0.72843723599999999</v>
      </c>
      <c r="R45" s="1">
        <v>0</v>
      </c>
      <c r="S45" s="1">
        <v>0</v>
      </c>
      <c r="T45" s="1">
        <f t="shared" si="25"/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91</v>
      </c>
      <c r="AE45" s="1">
        <f t="shared" si="26"/>
        <v>0.69103102999999999</v>
      </c>
      <c r="AF45" s="1">
        <f t="shared" si="26"/>
        <v>8.4000000000000005E-2</v>
      </c>
      <c r="AG45" s="1">
        <f t="shared" si="26"/>
        <v>0.60703103000000003</v>
      </c>
      <c r="AH45" s="1">
        <f t="shared" si="26"/>
        <v>0</v>
      </c>
      <c r="AI45" s="1">
        <f t="shared" si="26"/>
        <v>0</v>
      </c>
      <c r="AJ45" s="1">
        <f t="shared" si="35"/>
        <v>8.4000000000000005E-2</v>
      </c>
      <c r="AK45" s="1">
        <v>8.4000000000000005E-2</v>
      </c>
      <c r="AL45" s="1">
        <v>0</v>
      </c>
      <c r="AM45" s="1">
        <v>0</v>
      </c>
      <c r="AN45" s="1">
        <v>0</v>
      </c>
      <c r="AO45" s="1">
        <f t="shared" si="27"/>
        <v>0.60703103000000003</v>
      </c>
      <c r="AP45" s="1">
        <v>0</v>
      </c>
      <c r="AQ45" s="1">
        <v>0.60703103000000003</v>
      </c>
      <c r="AR45" s="1">
        <v>0</v>
      </c>
      <c r="AS45" s="1">
        <v>0</v>
      </c>
      <c r="AT45" s="1">
        <f t="shared" si="28"/>
        <v>0</v>
      </c>
      <c r="AU45" s="1">
        <v>0</v>
      </c>
      <c r="AV45" s="1">
        <v>0</v>
      </c>
      <c r="AW45" s="1">
        <v>0</v>
      </c>
      <c r="AX45" s="1">
        <v>0</v>
      </c>
      <c r="AY45" s="1">
        <f t="shared" si="29"/>
        <v>0</v>
      </c>
      <c r="AZ45" s="1">
        <v>0</v>
      </c>
      <c r="BA45" s="1">
        <v>0</v>
      </c>
      <c r="BB45" s="1">
        <v>0</v>
      </c>
      <c r="BC45" s="1">
        <v>0</v>
      </c>
    </row>
    <row r="46" spans="1:55" ht="63" x14ac:dyDescent="0.25">
      <c r="A46" s="3" t="s">
        <v>405</v>
      </c>
      <c r="B46" s="33" t="s">
        <v>257</v>
      </c>
      <c r="C46" s="30" t="s">
        <v>258</v>
      </c>
      <c r="D46" s="1" t="s">
        <v>91</v>
      </c>
      <c r="E46" s="1">
        <f t="shared" si="30"/>
        <v>0.08</v>
      </c>
      <c r="F46" s="1">
        <f t="shared" si="31"/>
        <v>0.08</v>
      </c>
      <c r="G46" s="1">
        <f t="shared" si="32"/>
        <v>0</v>
      </c>
      <c r="H46" s="1">
        <f t="shared" si="33"/>
        <v>0</v>
      </c>
      <c r="I46" s="1">
        <f t="shared" si="34"/>
        <v>0</v>
      </c>
      <c r="J46" s="1">
        <v>0.08</v>
      </c>
      <c r="K46" s="1">
        <v>0.08</v>
      </c>
      <c r="L46" s="1">
        <v>0</v>
      </c>
      <c r="M46" s="1">
        <v>0</v>
      </c>
      <c r="N46" s="1">
        <v>0</v>
      </c>
      <c r="O46" s="1">
        <f t="shared" si="24"/>
        <v>0</v>
      </c>
      <c r="P46" s="1">
        <v>0</v>
      </c>
      <c r="Q46" s="1">
        <v>0</v>
      </c>
      <c r="R46" s="1">
        <v>0</v>
      </c>
      <c r="S46" s="1">
        <v>0</v>
      </c>
      <c r="T46" s="1">
        <f>SUM(U46:X46)</f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91</v>
      </c>
      <c r="AE46" s="1">
        <f t="shared" si="26"/>
        <v>7.0000000000000007E-2</v>
      </c>
      <c r="AF46" s="1">
        <f t="shared" si="26"/>
        <v>7.0000000000000007E-2</v>
      </c>
      <c r="AG46" s="1">
        <f t="shared" si="26"/>
        <v>0</v>
      </c>
      <c r="AH46" s="1">
        <f t="shared" si="26"/>
        <v>0</v>
      </c>
      <c r="AI46" s="1">
        <f t="shared" si="26"/>
        <v>0</v>
      </c>
      <c r="AJ46" s="1">
        <f t="shared" si="35"/>
        <v>7.0000000000000007E-2</v>
      </c>
      <c r="AK46" s="1">
        <v>7.0000000000000007E-2</v>
      </c>
      <c r="AL46" s="1">
        <v>0</v>
      </c>
      <c r="AM46" s="1">
        <v>0</v>
      </c>
      <c r="AN46" s="1">
        <v>0</v>
      </c>
      <c r="AO46" s="1">
        <f t="shared" si="27"/>
        <v>0</v>
      </c>
      <c r="AP46" s="1">
        <v>0</v>
      </c>
      <c r="AQ46" s="1">
        <v>0</v>
      </c>
      <c r="AR46" s="1">
        <v>0</v>
      </c>
      <c r="AS46" s="1">
        <v>0</v>
      </c>
      <c r="AT46" s="1">
        <f t="shared" si="28"/>
        <v>0</v>
      </c>
      <c r="AU46" s="1">
        <v>0</v>
      </c>
      <c r="AV46" s="1">
        <v>0</v>
      </c>
      <c r="AW46" s="1">
        <v>0</v>
      </c>
      <c r="AX46" s="1">
        <v>0</v>
      </c>
      <c r="AY46" s="1">
        <f t="shared" si="29"/>
        <v>0</v>
      </c>
      <c r="AZ46" s="1">
        <v>0</v>
      </c>
      <c r="BA46" s="1">
        <v>0</v>
      </c>
      <c r="BB46" s="1">
        <v>0</v>
      </c>
      <c r="BC46" s="1">
        <v>0</v>
      </c>
    </row>
    <row r="47" spans="1:55" ht="63" x14ac:dyDescent="0.25">
      <c r="A47" s="3" t="s">
        <v>406</v>
      </c>
      <c r="B47" s="33" t="s">
        <v>259</v>
      </c>
      <c r="C47" s="3" t="s">
        <v>260</v>
      </c>
      <c r="D47" s="1" t="s">
        <v>91</v>
      </c>
      <c r="E47" s="1">
        <f t="shared" si="30"/>
        <v>0.80199999999999994</v>
      </c>
      <c r="F47" s="1">
        <f t="shared" si="31"/>
        <v>7.1999999999999995E-2</v>
      </c>
      <c r="G47" s="1">
        <f t="shared" si="32"/>
        <v>0.73</v>
      </c>
      <c r="H47" s="1">
        <f t="shared" si="33"/>
        <v>0</v>
      </c>
      <c r="I47" s="1">
        <f t="shared" si="34"/>
        <v>0</v>
      </c>
      <c r="J47" s="1">
        <v>0.8</v>
      </c>
      <c r="K47" s="1">
        <f>0.06*1.2</f>
        <v>7.1999999999999995E-2</v>
      </c>
      <c r="L47" s="1">
        <v>0.73</v>
      </c>
      <c r="M47" s="1">
        <v>0</v>
      </c>
      <c r="N47" s="1">
        <v>0</v>
      </c>
      <c r="O47" s="1">
        <f t="shared" si="24"/>
        <v>0</v>
      </c>
      <c r="P47" s="1">
        <v>0</v>
      </c>
      <c r="Q47" s="1">
        <v>0</v>
      </c>
      <c r="R47" s="1">
        <v>0</v>
      </c>
      <c r="S47" s="1">
        <v>0</v>
      </c>
      <c r="T47" s="1">
        <f>SUM(U47:X47)</f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 t="s">
        <v>91</v>
      </c>
      <c r="AE47" s="1">
        <f>AJ47+AO47+AT47+AY47</f>
        <v>0.66847599999999996</v>
      </c>
      <c r="AF47" s="1">
        <f>AK47+AP47+AU47+AZ47</f>
        <v>6.4799999999999996E-2</v>
      </c>
      <c r="AG47" s="1">
        <f>AL47+AQ47+AV47+BA47</f>
        <v>0.60367599999999999</v>
      </c>
      <c r="AH47" s="1">
        <f>AM47+AR47+AW47+BB47</f>
        <v>0</v>
      </c>
      <c r="AI47" s="1">
        <f>AN47+AS47+AX47+BC47</f>
        <v>0</v>
      </c>
      <c r="AJ47" s="1">
        <f t="shared" si="35"/>
        <v>0.66847599999999996</v>
      </c>
      <c r="AK47" s="1">
        <v>6.4799999999999996E-2</v>
      </c>
      <c r="AL47" s="1">
        <v>0.60367599999999999</v>
      </c>
      <c r="AM47" s="1">
        <v>0</v>
      </c>
      <c r="AN47" s="1">
        <v>0</v>
      </c>
      <c r="AO47" s="1">
        <f t="shared" si="27"/>
        <v>0</v>
      </c>
      <c r="AP47" s="1">
        <v>0</v>
      </c>
      <c r="AQ47" s="1">
        <v>0</v>
      </c>
      <c r="AR47" s="1">
        <v>0</v>
      </c>
      <c r="AS47" s="1">
        <v>0</v>
      </c>
      <c r="AT47" s="1">
        <f t="shared" si="28"/>
        <v>0</v>
      </c>
      <c r="AU47" s="1">
        <v>0</v>
      </c>
      <c r="AV47" s="1">
        <v>0</v>
      </c>
      <c r="AW47" s="1">
        <v>0</v>
      </c>
      <c r="AX47" s="1">
        <v>0</v>
      </c>
      <c r="AY47" s="1">
        <f t="shared" si="29"/>
        <v>0</v>
      </c>
      <c r="AZ47" s="1">
        <v>0</v>
      </c>
      <c r="BA47" s="1">
        <v>0</v>
      </c>
      <c r="BB47" s="1">
        <v>0</v>
      </c>
      <c r="BC47" s="1">
        <v>0</v>
      </c>
    </row>
    <row r="48" spans="1:55" ht="94.5" customHeight="1" x14ac:dyDescent="0.25">
      <c r="A48" s="3" t="s">
        <v>407</v>
      </c>
      <c r="B48" s="33" t="s">
        <v>214</v>
      </c>
      <c r="C48" s="30" t="s">
        <v>215</v>
      </c>
      <c r="D48" s="1" t="s">
        <v>91</v>
      </c>
      <c r="E48" s="1">
        <f t="shared" si="30"/>
        <v>0</v>
      </c>
      <c r="F48" s="1">
        <f t="shared" si="31"/>
        <v>0</v>
      </c>
      <c r="G48" s="1">
        <f t="shared" si="32"/>
        <v>0</v>
      </c>
      <c r="H48" s="1">
        <f t="shared" si="33"/>
        <v>0</v>
      </c>
      <c r="I48" s="1">
        <f t="shared" si="34"/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f t="shared" si="24"/>
        <v>0</v>
      </c>
      <c r="P48" s="1">
        <v>0</v>
      </c>
      <c r="Q48" s="1">
        <v>0</v>
      </c>
      <c r="R48" s="1">
        <v>0</v>
      </c>
      <c r="S48" s="1">
        <v>0</v>
      </c>
      <c r="T48" s="1">
        <f t="shared" si="25"/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 t="s">
        <v>91</v>
      </c>
      <c r="AE48" s="1">
        <f t="shared" si="26"/>
        <v>0</v>
      </c>
      <c r="AF48" s="1">
        <f t="shared" si="26"/>
        <v>0</v>
      </c>
      <c r="AG48" s="1">
        <f t="shared" si="26"/>
        <v>0</v>
      </c>
      <c r="AH48" s="1">
        <f t="shared" si="26"/>
        <v>0</v>
      </c>
      <c r="AI48" s="1">
        <f t="shared" si="26"/>
        <v>0</v>
      </c>
      <c r="AJ48" s="1">
        <f t="shared" si="35"/>
        <v>0</v>
      </c>
      <c r="AK48" s="1">
        <v>0</v>
      </c>
      <c r="AL48" s="1">
        <v>0</v>
      </c>
      <c r="AM48" s="1">
        <v>0</v>
      </c>
      <c r="AN48" s="1">
        <v>0</v>
      </c>
      <c r="AO48" s="1">
        <f t="shared" si="27"/>
        <v>0</v>
      </c>
      <c r="AP48" s="1">
        <v>0</v>
      </c>
      <c r="AQ48" s="1">
        <v>0</v>
      </c>
      <c r="AR48" s="1">
        <v>0</v>
      </c>
      <c r="AS48" s="1">
        <v>0</v>
      </c>
      <c r="AT48" s="1">
        <f t="shared" si="28"/>
        <v>0</v>
      </c>
      <c r="AU48" s="1">
        <v>0</v>
      </c>
      <c r="AV48" s="1">
        <v>0</v>
      </c>
      <c r="AW48" s="1">
        <v>0</v>
      </c>
      <c r="AX48" s="1">
        <v>0</v>
      </c>
      <c r="AY48" s="1">
        <f t="shared" si="29"/>
        <v>0</v>
      </c>
      <c r="AZ48" s="1">
        <v>0</v>
      </c>
      <c r="BA48" s="1">
        <v>0</v>
      </c>
      <c r="BB48" s="1">
        <v>0</v>
      </c>
      <c r="BC48" s="1">
        <v>0</v>
      </c>
    </row>
    <row r="49" spans="1:55" ht="47.25" x14ac:dyDescent="0.25">
      <c r="A49" s="32" t="s">
        <v>261</v>
      </c>
      <c r="B49" s="34" t="s">
        <v>262</v>
      </c>
      <c r="C49" s="32" t="s">
        <v>77</v>
      </c>
      <c r="D49" s="1">
        <f>D50</f>
        <v>0.82</v>
      </c>
      <c r="E49" s="1">
        <f t="shared" ref="E49:BC49" si="40">E50</f>
        <v>0</v>
      </c>
      <c r="F49" s="1">
        <f t="shared" si="40"/>
        <v>0</v>
      </c>
      <c r="G49" s="1">
        <f t="shared" si="40"/>
        <v>0</v>
      </c>
      <c r="H49" s="1">
        <f t="shared" si="40"/>
        <v>0</v>
      </c>
      <c r="I49" s="1">
        <f t="shared" si="40"/>
        <v>0</v>
      </c>
      <c r="J49" s="1">
        <f t="shared" si="40"/>
        <v>0</v>
      </c>
      <c r="K49" s="1">
        <f t="shared" si="40"/>
        <v>0</v>
      </c>
      <c r="L49" s="1">
        <f t="shared" si="40"/>
        <v>0</v>
      </c>
      <c r="M49" s="1">
        <f t="shared" si="40"/>
        <v>0</v>
      </c>
      <c r="N49" s="1">
        <f t="shared" si="40"/>
        <v>0</v>
      </c>
      <c r="O49" s="1">
        <f t="shared" si="40"/>
        <v>0</v>
      </c>
      <c r="P49" s="1">
        <f t="shared" si="40"/>
        <v>0</v>
      </c>
      <c r="Q49" s="1">
        <f t="shared" si="40"/>
        <v>0</v>
      </c>
      <c r="R49" s="1">
        <f t="shared" si="40"/>
        <v>0</v>
      </c>
      <c r="S49" s="1">
        <f t="shared" si="40"/>
        <v>0</v>
      </c>
      <c r="T49" s="1">
        <f t="shared" si="40"/>
        <v>0</v>
      </c>
      <c r="U49" s="1">
        <f t="shared" si="40"/>
        <v>0</v>
      </c>
      <c r="V49" s="1">
        <f t="shared" si="40"/>
        <v>0</v>
      </c>
      <c r="W49" s="1">
        <f t="shared" si="40"/>
        <v>0</v>
      </c>
      <c r="X49" s="1">
        <f t="shared" si="40"/>
        <v>0</v>
      </c>
      <c r="Y49" s="1">
        <f t="shared" si="40"/>
        <v>0</v>
      </c>
      <c r="Z49" s="1">
        <f t="shared" si="40"/>
        <v>0</v>
      </c>
      <c r="AA49" s="1">
        <f t="shared" si="40"/>
        <v>0</v>
      </c>
      <c r="AB49" s="1">
        <f t="shared" si="40"/>
        <v>0</v>
      </c>
      <c r="AC49" s="1">
        <f t="shared" si="40"/>
        <v>0</v>
      </c>
      <c r="AD49" s="1">
        <f t="shared" si="40"/>
        <v>0.69</v>
      </c>
      <c r="AE49" s="1">
        <f t="shared" si="40"/>
        <v>0</v>
      </c>
      <c r="AF49" s="1">
        <f t="shared" si="40"/>
        <v>0</v>
      </c>
      <c r="AG49" s="1">
        <f t="shared" si="40"/>
        <v>0</v>
      </c>
      <c r="AH49" s="1">
        <f t="shared" si="40"/>
        <v>0</v>
      </c>
      <c r="AI49" s="1">
        <f t="shared" si="40"/>
        <v>0</v>
      </c>
      <c r="AJ49" s="1">
        <f t="shared" si="40"/>
        <v>0</v>
      </c>
      <c r="AK49" s="1">
        <f t="shared" si="40"/>
        <v>0</v>
      </c>
      <c r="AL49" s="1">
        <f t="shared" si="40"/>
        <v>0</v>
      </c>
      <c r="AM49" s="1">
        <f t="shared" si="40"/>
        <v>0</v>
      </c>
      <c r="AN49" s="1">
        <f t="shared" si="40"/>
        <v>0</v>
      </c>
      <c r="AO49" s="1">
        <f t="shared" si="40"/>
        <v>0</v>
      </c>
      <c r="AP49" s="1">
        <f t="shared" si="40"/>
        <v>0</v>
      </c>
      <c r="AQ49" s="1">
        <f t="shared" si="40"/>
        <v>0</v>
      </c>
      <c r="AR49" s="1">
        <f t="shared" si="40"/>
        <v>0</v>
      </c>
      <c r="AS49" s="1">
        <f t="shared" si="40"/>
        <v>0</v>
      </c>
      <c r="AT49" s="1">
        <f t="shared" si="40"/>
        <v>0</v>
      </c>
      <c r="AU49" s="1">
        <f t="shared" si="40"/>
        <v>0</v>
      </c>
      <c r="AV49" s="1">
        <f t="shared" si="40"/>
        <v>0</v>
      </c>
      <c r="AW49" s="1">
        <f t="shared" si="40"/>
        <v>0</v>
      </c>
      <c r="AX49" s="1">
        <f t="shared" si="40"/>
        <v>0</v>
      </c>
      <c r="AY49" s="1">
        <f t="shared" si="40"/>
        <v>0</v>
      </c>
      <c r="AZ49" s="1">
        <f t="shared" si="40"/>
        <v>0</v>
      </c>
      <c r="BA49" s="1">
        <f t="shared" si="40"/>
        <v>0</v>
      </c>
      <c r="BB49" s="1">
        <f t="shared" si="40"/>
        <v>0</v>
      </c>
      <c r="BC49" s="1">
        <f t="shared" si="40"/>
        <v>0</v>
      </c>
    </row>
    <row r="50" spans="1:55" ht="31.5" x14ac:dyDescent="0.25">
      <c r="A50" s="8" t="s">
        <v>263</v>
      </c>
      <c r="B50" s="27" t="s">
        <v>264</v>
      </c>
      <c r="C50" s="28" t="s">
        <v>265</v>
      </c>
      <c r="D50" s="1">
        <v>0.82</v>
      </c>
      <c r="E50" s="1">
        <f>SUM(F50:I50)</f>
        <v>0</v>
      </c>
      <c r="F50" s="1">
        <f>K50+P50+U50+Z50</f>
        <v>0</v>
      </c>
      <c r="G50" s="1">
        <f>L50+Q50+V50+AA50</f>
        <v>0</v>
      </c>
      <c r="H50" s="1">
        <f>M50+R50+W50+AB50</f>
        <v>0</v>
      </c>
      <c r="I50" s="1">
        <f>N50+S50+X50+AC50</f>
        <v>0</v>
      </c>
      <c r="J50" s="1">
        <f>SUM(K50:N50)</f>
        <v>0</v>
      </c>
      <c r="K50" s="1">
        <v>0</v>
      </c>
      <c r="L50" s="1">
        <v>0</v>
      </c>
      <c r="M50" s="1">
        <v>0</v>
      </c>
      <c r="N50" s="1">
        <v>0</v>
      </c>
      <c r="O50" s="1">
        <f>SUM(P50:S50)</f>
        <v>0</v>
      </c>
      <c r="P50" s="1">
        <v>0</v>
      </c>
      <c r="Q50" s="1">
        <v>0</v>
      </c>
      <c r="R50" s="1">
        <v>0</v>
      </c>
      <c r="S50" s="1">
        <v>0</v>
      </c>
      <c r="T50" s="1">
        <f>SUM(U50:X50)</f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0.69</v>
      </c>
      <c r="AE50" s="1">
        <f>AJ50+AO50+AT50+AY50</f>
        <v>0</v>
      </c>
      <c r="AF50" s="1">
        <f>AK50+AP50+AU50+AZ50</f>
        <v>0</v>
      </c>
      <c r="AG50" s="1">
        <f>AL50+AQ50+AV50+BA50</f>
        <v>0</v>
      </c>
      <c r="AH50" s="1">
        <f>AM50+AR50+AW50+BB50</f>
        <v>0</v>
      </c>
      <c r="AI50" s="1">
        <f>AN50+AS50+AX50+BC50</f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f>SUM(AP50:AS50)</f>
        <v>0</v>
      </c>
      <c r="AP50" s="1">
        <v>0</v>
      </c>
      <c r="AQ50" s="1">
        <v>0</v>
      </c>
      <c r="AR50" s="1">
        <v>0</v>
      </c>
      <c r="AS50" s="1">
        <v>0</v>
      </c>
      <c r="AT50" s="1">
        <f>SUM(AU50:AX50)</f>
        <v>0</v>
      </c>
      <c r="AU50" s="1">
        <v>0</v>
      </c>
      <c r="AV50" s="1">
        <v>0</v>
      </c>
      <c r="AW50" s="1">
        <v>0</v>
      </c>
      <c r="AX50" s="1">
        <v>0</v>
      </c>
      <c r="AY50" s="1">
        <f>SUM(AZ50:BC50)</f>
        <v>0</v>
      </c>
      <c r="AZ50" s="1">
        <v>0</v>
      </c>
      <c r="BA50" s="1">
        <v>0</v>
      </c>
      <c r="BB50" s="1">
        <v>0</v>
      </c>
      <c r="BC50" s="1">
        <v>0</v>
      </c>
    </row>
    <row r="51" spans="1:55" ht="47.25" x14ac:dyDescent="0.25">
      <c r="A51" s="2" t="s">
        <v>109</v>
      </c>
      <c r="B51" s="46" t="s">
        <v>110</v>
      </c>
      <c r="C51" s="2" t="s">
        <v>77</v>
      </c>
      <c r="D51" s="6">
        <f t="shared" ref="D51:BC51" si="41">D52</f>
        <v>78.620000000000019</v>
      </c>
      <c r="E51" s="6">
        <f t="shared" si="41"/>
        <v>53.692677043999986</v>
      </c>
      <c r="F51" s="6">
        <f t="shared" si="41"/>
        <v>3.9175378999999984</v>
      </c>
      <c r="G51" s="6">
        <f t="shared" si="41"/>
        <v>47.367015432000002</v>
      </c>
      <c r="H51" s="6">
        <f t="shared" si="41"/>
        <v>0</v>
      </c>
      <c r="I51" s="6">
        <f t="shared" si="41"/>
        <v>2.4141983759999994</v>
      </c>
      <c r="J51" s="6">
        <f t="shared" si="41"/>
        <v>19.511448655999999</v>
      </c>
      <c r="K51" s="6">
        <f t="shared" si="41"/>
        <v>1.0108760000000001</v>
      </c>
      <c r="L51" s="6">
        <f t="shared" si="41"/>
        <v>17.400906119999998</v>
      </c>
      <c r="M51" s="6">
        <f t="shared" si="41"/>
        <v>0</v>
      </c>
      <c r="N51" s="6">
        <f t="shared" si="41"/>
        <v>1.1057412</v>
      </c>
      <c r="O51" s="6">
        <f t="shared" si="41"/>
        <v>19.857500591999997</v>
      </c>
      <c r="P51" s="6">
        <f t="shared" si="41"/>
        <v>0.36225770400000001</v>
      </c>
      <c r="Q51" s="6">
        <f t="shared" si="41"/>
        <v>19.303510032000002</v>
      </c>
      <c r="R51" s="6">
        <f t="shared" si="41"/>
        <v>0</v>
      </c>
      <c r="S51" s="6">
        <f t="shared" si="41"/>
        <v>0.19173285600000001</v>
      </c>
      <c r="T51" s="6">
        <f t="shared" si="41"/>
        <v>14.323727795999996</v>
      </c>
      <c r="U51" s="6">
        <f t="shared" si="41"/>
        <v>2.5444041959999995</v>
      </c>
      <c r="V51" s="6">
        <f t="shared" si="41"/>
        <v>10.662599279999998</v>
      </c>
      <c r="W51" s="6">
        <f t="shared" si="41"/>
        <v>0</v>
      </c>
      <c r="X51" s="6">
        <f t="shared" si="41"/>
        <v>1.1167243199999999</v>
      </c>
      <c r="Y51" s="6">
        <f t="shared" si="41"/>
        <v>0</v>
      </c>
      <c r="Z51" s="6">
        <f t="shared" si="41"/>
        <v>0</v>
      </c>
      <c r="AA51" s="6">
        <f t="shared" si="41"/>
        <v>0</v>
      </c>
      <c r="AB51" s="6">
        <f t="shared" si="41"/>
        <v>0</v>
      </c>
      <c r="AC51" s="6">
        <f t="shared" si="41"/>
        <v>0</v>
      </c>
      <c r="AD51" s="6">
        <f t="shared" si="41"/>
        <v>65.509899999999988</v>
      </c>
      <c r="AE51" s="6">
        <f t="shared" si="41"/>
        <v>42.374691799999994</v>
      </c>
      <c r="AF51" s="6">
        <f t="shared" si="41"/>
        <v>3.3913663499999998</v>
      </c>
      <c r="AG51" s="6">
        <f t="shared" si="41"/>
        <v>37.791415310000005</v>
      </c>
      <c r="AH51" s="6">
        <f t="shared" si="41"/>
        <v>0</v>
      </c>
      <c r="AI51" s="6">
        <f t="shared" si="41"/>
        <v>1.1919101400000001</v>
      </c>
      <c r="AJ51" s="6">
        <f t="shared" si="41"/>
        <v>6.7544595300000001</v>
      </c>
      <c r="AK51" s="6">
        <f t="shared" si="41"/>
        <v>0.78748143000000004</v>
      </c>
      <c r="AL51" s="6">
        <f t="shared" si="41"/>
        <v>5.856978100000001</v>
      </c>
      <c r="AM51" s="6">
        <f t="shared" si="41"/>
        <v>0</v>
      </c>
      <c r="AN51" s="6">
        <f t="shared" si="41"/>
        <v>0.11</v>
      </c>
      <c r="AO51" s="6">
        <f t="shared" si="41"/>
        <v>6.3602855800000011</v>
      </c>
      <c r="AP51" s="6">
        <f t="shared" si="41"/>
        <v>0.30188142000000001</v>
      </c>
      <c r="AQ51" s="6">
        <f t="shared" si="41"/>
        <v>5.73152434</v>
      </c>
      <c r="AR51" s="6">
        <f t="shared" si="41"/>
        <v>0</v>
      </c>
      <c r="AS51" s="6">
        <f t="shared" si="41"/>
        <v>0.32687982000000004</v>
      </c>
      <c r="AT51" s="6">
        <f t="shared" si="41"/>
        <v>29.259946690000003</v>
      </c>
      <c r="AU51" s="6">
        <f t="shared" si="41"/>
        <v>2.3020035000000001</v>
      </c>
      <c r="AV51" s="6">
        <f t="shared" si="41"/>
        <v>26.202912869999995</v>
      </c>
      <c r="AW51" s="6">
        <f t="shared" si="41"/>
        <v>0</v>
      </c>
      <c r="AX51" s="6">
        <f t="shared" si="41"/>
        <v>0.75503032000000003</v>
      </c>
      <c r="AY51" s="6">
        <f t="shared" si="41"/>
        <v>0</v>
      </c>
      <c r="AZ51" s="6">
        <f t="shared" si="41"/>
        <v>0</v>
      </c>
      <c r="BA51" s="6">
        <f t="shared" si="41"/>
        <v>0</v>
      </c>
      <c r="BB51" s="6">
        <f t="shared" si="41"/>
        <v>0</v>
      </c>
      <c r="BC51" s="6">
        <f t="shared" si="41"/>
        <v>0</v>
      </c>
    </row>
    <row r="52" spans="1:55" ht="31.5" x14ac:dyDescent="0.25">
      <c r="A52" s="49" t="s">
        <v>111</v>
      </c>
      <c r="B52" s="50" t="s">
        <v>112</v>
      </c>
      <c r="C52" s="49" t="s">
        <v>77</v>
      </c>
      <c r="D52" s="6">
        <f t="shared" ref="D52:AI52" si="42">SUM(D53:D92)</f>
        <v>78.620000000000019</v>
      </c>
      <c r="E52" s="6">
        <f t="shared" si="42"/>
        <v>53.692677043999986</v>
      </c>
      <c r="F52" s="6">
        <f t="shared" si="42"/>
        <v>3.9175378999999984</v>
      </c>
      <c r="G52" s="6">
        <f t="shared" si="42"/>
        <v>47.367015432000002</v>
      </c>
      <c r="H52" s="6">
        <f t="shared" si="42"/>
        <v>0</v>
      </c>
      <c r="I52" s="6">
        <f t="shared" si="42"/>
        <v>2.4141983759999994</v>
      </c>
      <c r="J52" s="6">
        <f t="shared" si="42"/>
        <v>19.511448655999999</v>
      </c>
      <c r="K52" s="6">
        <f t="shared" si="42"/>
        <v>1.0108760000000001</v>
      </c>
      <c r="L52" s="6">
        <f t="shared" si="42"/>
        <v>17.400906119999998</v>
      </c>
      <c r="M52" s="6">
        <f t="shared" si="42"/>
        <v>0</v>
      </c>
      <c r="N52" s="6">
        <f t="shared" si="42"/>
        <v>1.1057412</v>
      </c>
      <c r="O52" s="6">
        <f t="shared" si="42"/>
        <v>19.857500591999997</v>
      </c>
      <c r="P52" s="6">
        <f t="shared" si="42"/>
        <v>0.36225770400000001</v>
      </c>
      <c r="Q52" s="6">
        <f t="shared" si="42"/>
        <v>19.303510032000002</v>
      </c>
      <c r="R52" s="6">
        <f t="shared" si="42"/>
        <v>0</v>
      </c>
      <c r="S52" s="6">
        <f t="shared" si="42"/>
        <v>0.19173285600000001</v>
      </c>
      <c r="T52" s="6">
        <f t="shared" si="42"/>
        <v>14.323727795999996</v>
      </c>
      <c r="U52" s="6">
        <f t="shared" si="42"/>
        <v>2.5444041959999995</v>
      </c>
      <c r="V52" s="6">
        <f t="shared" si="42"/>
        <v>10.662599279999998</v>
      </c>
      <c r="W52" s="6">
        <f t="shared" si="42"/>
        <v>0</v>
      </c>
      <c r="X52" s="6">
        <f t="shared" si="42"/>
        <v>1.1167243199999999</v>
      </c>
      <c r="Y52" s="6">
        <f t="shared" si="42"/>
        <v>0</v>
      </c>
      <c r="Z52" s="6">
        <f t="shared" si="42"/>
        <v>0</v>
      </c>
      <c r="AA52" s="6">
        <f t="shared" si="42"/>
        <v>0</v>
      </c>
      <c r="AB52" s="6">
        <f t="shared" si="42"/>
        <v>0</v>
      </c>
      <c r="AC52" s="6">
        <f t="shared" si="42"/>
        <v>0</v>
      </c>
      <c r="AD52" s="6">
        <f t="shared" si="42"/>
        <v>65.509899999999988</v>
      </c>
      <c r="AE52" s="6">
        <f t="shared" si="42"/>
        <v>42.374691799999994</v>
      </c>
      <c r="AF52" s="6">
        <f t="shared" si="42"/>
        <v>3.3913663499999998</v>
      </c>
      <c r="AG52" s="6">
        <f t="shared" si="42"/>
        <v>37.791415310000005</v>
      </c>
      <c r="AH52" s="6">
        <f t="shared" si="42"/>
        <v>0</v>
      </c>
      <c r="AI52" s="6">
        <f t="shared" si="42"/>
        <v>1.1919101400000001</v>
      </c>
      <c r="AJ52" s="6">
        <f t="shared" ref="AJ52:BC52" si="43">SUM(AJ53:AJ92)</f>
        <v>6.7544595300000001</v>
      </c>
      <c r="AK52" s="6">
        <f t="shared" si="43"/>
        <v>0.78748143000000004</v>
      </c>
      <c r="AL52" s="6">
        <f t="shared" si="43"/>
        <v>5.856978100000001</v>
      </c>
      <c r="AM52" s="6">
        <f t="shared" si="43"/>
        <v>0</v>
      </c>
      <c r="AN52" s="6">
        <f t="shared" si="43"/>
        <v>0.11</v>
      </c>
      <c r="AO52" s="6">
        <f t="shared" si="43"/>
        <v>6.3602855800000011</v>
      </c>
      <c r="AP52" s="6">
        <f t="shared" si="43"/>
        <v>0.30188142000000001</v>
      </c>
      <c r="AQ52" s="6">
        <f t="shared" si="43"/>
        <v>5.73152434</v>
      </c>
      <c r="AR52" s="6">
        <f t="shared" si="43"/>
        <v>0</v>
      </c>
      <c r="AS52" s="6">
        <f t="shared" si="43"/>
        <v>0.32687982000000004</v>
      </c>
      <c r="AT52" s="6">
        <f t="shared" si="43"/>
        <v>29.259946690000003</v>
      </c>
      <c r="AU52" s="6">
        <f t="shared" si="43"/>
        <v>2.3020035000000001</v>
      </c>
      <c r="AV52" s="6">
        <f t="shared" si="43"/>
        <v>26.202912869999995</v>
      </c>
      <c r="AW52" s="6">
        <f t="shared" si="43"/>
        <v>0</v>
      </c>
      <c r="AX52" s="6">
        <f t="shared" si="43"/>
        <v>0.75503032000000003</v>
      </c>
      <c r="AY52" s="6">
        <f t="shared" si="43"/>
        <v>0</v>
      </c>
      <c r="AZ52" s="6">
        <f t="shared" si="43"/>
        <v>0</v>
      </c>
      <c r="BA52" s="6">
        <f t="shared" si="43"/>
        <v>0</v>
      </c>
      <c r="BB52" s="6">
        <f t="shared" si="43"/>
        <v>0</v>
      </c>
      <c r="BC52" s="6">
        <f t="shared" si="43"/>
        <v>0</v>
      </c>
    </row>
    <row r="53" spans="1:55" ht="47.25" x14ac:dyDescent="0.25">
      <c r="A53" s="3" t="s">
        <v>113</v>
      </c>
      <c r="B53" s="35" t="s">
        <v>266</v>
      </c>
      <c r="C53" s="28" t="s">
        <v>206</v>
      </c>
      <c r="D53" s="9">
        <v>7.55</v>
      </c>
      <c r="E53" s="1">
        <f t="shared" ref="E53:I81" si="44">J53+O53+T53+Y53</f>
        <v>20.338442508</v>
      </c>
      <c r="F53" s="1">
        <f t="shared" si="44"/>
        <v>1.2779999999999998</v>
      </c>
      <c r="G53" s="1">
        <f t="shared" si="44"/>
        <v>18.332514983999999</v>
      </c>
      <c r="H53" s="1">
        <f t="shared" si="44"/>
        <v>0</v>
      </c>
      <c r="I53" s="1">
        <f t="shared" si="44"/>
        <v>0.72792752399999994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f t="shared" ref="O53:O91" si="45">SUM(P53:S53)</f>
        <v>12.855</v>
      </c>
      <c r="P53" s="1">
        <v>0</v>
      </c>
      <c r="Q53" s="1">
        <f>10.7125*1.2</f>
        <v>12.855</v>
      </c>
      <c r="R53" s="1">
        <v>0</v>
      </c>
      <c r="S53" s="1">
        <v>0</v>
      </c>
      <c r="T53" s="1">
        <f>SUM(U53:X53)</f>
        <v>7.4834425079999995</v>
      </c>
      <c r="U53" s="1">
        <f>1.065*1.2</f>
        <v>1.2779999999999998</v>
      </c>
      <c r="V53" s="1">
        <f>4.56459582*1.2</f>
        <v>5.4775149839999999</v>
      </c>
      <c r="W53" s="1">
        <v>0</v>
      </c>
      <c r="X53" s="1">
        <f>0.60660627*1.2</f>
        <v>0.72792752399999994</v>
      </c>
      <c r="Y53" s="7">
        <v>0</v>
      </c>
      <c r="Z53" s="1">
        <v>0</v>
      </c>
      <c r="AA53" s="1">
        <v>0</v>
      </c>
      <c r="AB53" s="1">
        <v>0</v>
      </c>
      <c r="AC53" s="1">
        <v>0</v>
      </c>
      <c r="AD53" s="9">
        <v>6.29</v>
      </c>
      <c r="AE53" s="1">
        <f>AJ53+AO53+AT53+AY53</f>
        <v>20.96252153</v>
      </c>
      <c r="AF53" s="1">
        <f>AK53+AP53+AU53+AZ53</f>
        <v>1.0649999999999999</v>
      </c>
      <c r="AG53" s="1">
        <f>AL53+AQ53+AV53+BA53</f>
        <v>19.290915259999998</v>
      </c>
      <c r="AH53" s="1">
        <f>AM53+AR53+AW53+BB53</f>
        <v>0</v>
      </c>
      <c r="AI53" s="1">
        <f>AN53+AS53+AX53+BC53</f>
        <v>0.60660627</v>
      </c>
      <c r="AJ53" s="1">
        <f>SUM(AK53:AN53)</f>
        <v>0</v>
      </c>
      <c r="AK53" s="1">
        <v>0</v>
      </c>
      <c r="AL53" s="1">
        <v>0</v>
      </c>
      <c r="AM53" s="1">
        <v>0</v>
      </c>
      <c r="AN53" s="1">
        <v>0</v>
      </c>
      <c r="AO53" s="1">
        <f>SUM(AP53:AS53)</f>
        <v>0</v>
      </c>
      <c r="AP53" s="1">
        <v>0</v>
      </c>
      <c r="AQ53" s="1">
        <v>0</v>
      </c>
      <c r="AR53" s="1">
        <v>0</v>
      </c>
      <c r="AS53" s="1">
        <v>0</v>
      </c>
      <c r="AT53" s="1">
        <f>SUM(AU53:AX53)</f>
        <v>20.96252153</v>
      </c>
      <c r="AU53" s="1">
        <v>1.0649999999999999</v>
      </c>
      <c r="AV53" s="1">
        <v>19.290915259999998</v>
      </c>
      <c r="AW53" s="1">
        <v>0</v>
      </c>
      <c r="AX53" s="1">
        <v>0.60660627</v>
      </c>
      <c r="AY53" s="1">
        <f>SUM(AZ53:BC53)</f>
        <v>0</v>
      </c>
      <c r="AZ53" s="1">
        <v>0</v>
      </c>
      <c r="BA53" s="1">
        <v>0</v>
      </c>
      <c r="BB53" s="1">
        <v>0</v>
      </c>
      <c r="BC53" s="1">
        <v>0</v>
      </c>
    </row>
    <row r="54" spans="1:55" ht="31.5" x14ac:dyDescent="0.25">
      <c r="A54" s="3" t="s">
        <v>114</v>
      </c>
      <c r="B54" s="35" t="s">
        <v>267</v>
      </c>
      <c r="C54" s="28" t="s">
        <v>331</v>
      </c>
      <c r="D54" s="9">
        <v>17.16</v>
      </c>
      <c r="E54" s="1">
        <f t="shared" si="44"/>
        <v>0</v>
      </c>
      <c r="F54" s="1">
        <f t="shared" si="44"/>
        <v>0</v>
      </c>
      <c r="G54" s="1">
        <f t="shared" si="44"/>
        <v>0</v>
      </c>
      <c r="H54" s="1">
        <f t="shared" si="44"/>
        <v>0</v>
      </c>
      <c r="I54" s="1">
        <f t="shared" si="44"/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f t="shared" si="45"/>
        <v>0</v>
      </c>
      <c r="P54" s="1">
        <v>0</v>
      </c>
      <c r="Q54" s="1">
        <v>0</v>
      </c>
      <c r="R54" s="1">
        <v>0</v>
      </c>
      <c r="S54" s="1">
        <v>0</v>
      </c>
      <c r="T54" s="1">
        <f t="shared" ref="T54:T92" si="46">SUM(U54:X54)</f>
        <v>0</v>
      </c>
      <c r="U54" s="1">
        <v>0</v>
      </c>
      <c r="V54" s="1">
        <v>0</v>
      </c>
      <c r="W54" s="1">
        <v>0</v>
      </c>
      <c r="X54" s="1">
        <v>0</v>
      </c>
      <c r="Y54" s="7">
        <v>0</v>
      </c>
      <c r="Z54" s="1">
        <v>0</v>
      </c>
      <c r="AA54" s="1">
        <v>0</v>
      </c>
      <c r="AB54" s="1">
        <v>0</v>
      </c>
      <c r="AC54" s="1">
        <v>0</v>
      </c>
      <c r="AD54" s="9">
        <v>14.30133</v>
      </c>
      <c r="AE54" s="1">
        <f t="shared" ref="AE54:AE92" si="47">AJ54+AO54+AT54+AY54</f>
        <v>0</v>
      </c>
      <c r="AF54" s="1">
        <f t="shared" ref="AF54:AF92" si="48">AK54+AP54+AU54+AZ54</f>
        <v>0</v>
      </c>
      <c r="AG54" s="1">
        <f t="shared" ref="AG54:AG92" si="49">AL54+AQ54+AV54+BA54</f>
        <v>0</v>
      </c>
      <c r="AH54" s="1">
        <f t="shared" ref="AH54:AH92" si="50">AM54+AR54+AW54+BB54</f>
        <v>0</v>
      </c>
      <c r="AI54" s="1">
        <f t="shared" ref="AI54:AI92" si="51">AN54+AS54+AX54+BC54</f>
        <v>0</v>
      </c>
      <c r="AJ54" s="1">
        <f t="shared" ref="AJ54:AJ92" si="52">SUM(AK54:AN54)</f>
        <v>0</v>
      </c>
      <c r="AK54" s="1">
        <v>0</v>
      </c>
      <c r="AL54" s="1">
        <v>0</v>
      </c>
      <c r="AM54" s="1">
        <v>0</v>
      </c>
      <c r="AN54" s="1">
        <v>0</v>
      </c>
      <c r="AO54" s="1">
        <f t="shared" ref="AO54:AO92" si="53">SUM(AP54:AS54)</f>
        <v>0</v>
      </c>
      <c r="AP54" s="1">
        <v>0</v>
      </c>
      <c r="AQ54" s="1">
        <v>0</v>
      </c>
      <c r="AR54" s="1">
        <v>0</v>
      </c>
      <c r="AS54" s="1">
        <v>0</v>
      </c>
      <c r="AT54" s="1">
        <f t="shared" ref="AT54:AT92" si="54">SUM(AU54:AX54)</f>
        <v>0</v>
      </c>
      <c r="AU54" s="1">
        <v>0</v>
      </c>
      <c r="AV54" s="1">
        <v>0</v>
      </c>
      <c r="AW54" s="1">
        <v>0</v>
      </c>
      <c r="AX54" s="1">
        <v>0</v>
      </c>
      <c r="AY54" s="1">
        <f t="shared" ref="AY54:AY92" si="55">SUM(AZ54:BC54)</f>
        <v>0</v>
      </c>
      <c r="AZ54" s="1">
        <v>0</v>
      </c>
      <c r="BA54" s="1">
        <v>0</v>
      </c>
      <c r="BB54" s="1">
        <v>0</v>
      </c>
      <c r="BC54" s="1">
        <v>0</v>
      </c>
    </row>
    <row r="55" spans="1:55" ht="31.5" x14ac:dyDescent="0.25">
      <c r="A55" s="3" t="s">
        <v>115</v>
      </c>
      <c r="B55" s="29" t="s">
        <v>268</v>
      </c>
      <c r="C55" s="31" t="s">
        <v>269</v>
      </c>
      <c r="D55" s="9">
        <v>0.79</v>
      </c>
      <c r="E55" s="1">
        <f t="shared" si="44"/>
        <v>0</v>
      </c>
      <c r="F55" s="1">
        <f t="shared" si="44"/>
        <v>0</v>
      </c>
      <c r="G55" s="1">
        <f t="shared" si="44"/>
        <v>0</v>
      </c>
      <c r="H55" s="1">
        <f t="shared" si="44"/>
        <v>0</v>
      </c>
      <c r="I55" s="1">
        <f t="shared" si="44"/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f t="shared" si="45"/>
        <v>0</v>
      </c>
      <c r="P55" s="1">
        <v>0</v>
      </c>
      <c r="Q55" s="1">
        <v>0</v>
      </c>
      <c r="R55" s="1">
        <v>0</v>
      </c>
      <c r="S55" s="1">
        <v>0</v>
      </c>
      <c r="T55" s="1">
        <f t="shared" si="46"/>
        <v>0</v>
      </c>
      <c r="U55" s="1">
        <v>0</v>
      </c>
      <c r="V55" s="1">
        <v>0</v>
      </c>
      <c r="W55" s="1">
        <v>0</v>
      </c>
      <c r="X55" s="1">
        <v>0</v>
      </c>
      <c r="Y55" s="7">
        <v>0</v>
      </c>
      <c r="Z55" s="1">
        <v>0</v>
      </c>
      <c r="AA55" s="1">
        <v>0</v>
      </c>
      <c r="AB55" s="1">
        <v>0</v>
      </c>
      <c r="AC55" s="1">
        <v>0</v>
      </c>
      <c r="AD55" s="9">
        <v>0.66</v>
      </c>
      <c r="AE55" s="1">
        <f t="shared" si="47"/>
        <v>0</v>
      </c>
      <c r="AF55" s="1">
        <f t="shared" si="48"/>
        <v>0</v>
      </c>
      <c r="AG55" s="1">
        <f t="shared" si="49"/>
        <v>0</v>
      </c>
      <c r="AH55" s="1">
        <f t="shared" si="50"/>
        <v>0</v>
      </c>
      <c r="AI55" s="1">
        <f t="shared" si="51"/>
        <v>0</v>
      </c>
      <c r="AJ55" s="1">
        <f t="shared" si="52"/>
        <v>0</v>
      </c>
      <c r="AK55" s="1">
        <v>0</v>
      </c>
      <c r="AL55" s="1">
        <v>0</v>
      </c>
      <c r="AM55" s="1">
        <v>0</v>
      </c>
      <c r="AN55" s="1">
        <v>0</v>
      </c>
      <c r="AO55" s="1">
        <f t="shared" si="53"/>
        <v>0</v>
      </c>
      <c r="AP55" s="1">
        <v>0</v>
      </c>
      <c r="AQ55" s="1">
        <v>0</v>
      </c>
      <c r="AR55" s="1">
        <v>0</v>
      </c>
      <c r="AS55" s="1">
        <v>0</v>
      </c>
      <c r="AT55" s="1">
        <f t="shared" si="54"/>
        <v>0</v>
      </c>
      <c r="AU55" s="1">
        <v>0</v>
      </c>
      <c r="AV55" s="1">
        <v>0</v>
      </c>
      <c r="AW55" s="1">
        <v>0</v>
      </c>
      <c r="AX55" s="1">
        <v>0</v>
      </c>
      <c r="AY55" s="1">
        <f t="shared" si="55"/>
        <v>0</v>
      </c>
      <c r="AZ55" s="1">
        <v>0</v>
      </c>
      <c r="BA55" s="1">
        <v>0</v>
      </c>
      <c r="BB55" s="1">
        <v>0</v>
      </c>
      <c r="BC55" s="1">
        <v>0</v>
      </c>
    </row>
    <row r="56" spans="1:55" ht="63" x14ac:dyDescent="0.25">
      <c r="A56" s="3" t="s">
        <v>116</v>
      </c>
      <c r="B56" s="36" t="s">
        <v>270</v>
      </c>
      <c r="C56" s="29" t="s">
        <v>271</v>
      </c>
      <c r="D56" s="9">
        <v>7.81</v>
      </c>
      <c r="E56" s="1">
        <f t="shared" si="44"/>
        <v>0</v>
      </c>
      <c r="F56" s="1">
        <f t="shared" si="44"/>
        <v>0</v>
      </c>
      <c r="G56" s="1">
        <f t="shared" si="44"/>
        <v>0</v>
      </c>
      <c r="H56" s="1">
        <f t="shared" si="44"/>
        <v>0</v>
      </c>
      <c r="I56" s="1">
        <f t="shared" si="44"/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f t="shared" si="45"/>
        <v>0</v>
      </c>
      <c r="P56" s="1">
        <v>0</v>
      </c>
      <c r="Q56" s="1">
        <v>0</v>
      </c>
      <c r="R56" s="1">
        <v>0</v>
      </c>
      <c r="S56" s="1">
        <v>0</v>
      </c>
      <c r="T56" s="1">
        <f t="shared" si="46"/>
        <v>0</v>
      </c>
      <c r="U56" s="1">
        <v>0</v>
      </c>
      <c r="V56" s="1">
        <v>0</v>
      </c>
      <c r="W56" s="1">
        <v>0</v>
      </c>
      <c r="X56" s="1">
        <v>0</v>
      </c>
      <c r="Y56" s="7">
        <v>0</v>
      </c>
      <c r="Z56" s="1">
        <v>0</v>
      </c>
      <c r="AA56" s="1">
        <v>0</v>
      </c>
      <c r="AB56" s="1">
        <v>0</v>
      </c>
      <c r="AC56" s="1">
        <v>0</v>
      </c>
      <c r="AD56" s="9">
        <v>6.5</v>
      </c>
      <c r="AE56" s="1">
        <f t="shared" si="47"/>
        <v>0</v>
      </c>
      <c r="AF56" s="1">
        <f t="shared" si="48"/>
        <v>0</v>
      </c>
      <c r="AG56" s="1">
        <f t="shared" si="49"/>
        <v>0</v>
      </c>
      <c r="AH56" s="1">
        <f t="shared" si="50"/>
        <v>0</v>
      </c>
      <c r="AI56" s="1">
        <f t="shared" si="51"/>
        <v>0</v>
      </c>
      <c r="AJ56" s="1">
        <f t="shared" si="52"/>
        <v>0</v>
      </c>
      <c r="AK56" s="1">
        <v>0</v>
      </c>
      <c r="AL56" s="1">
        <v>0</v>
      </c>
      <c r="AM56" s="1">
        <v>0</v>
      </c>
      <c r="AN56" s="1">
        <v>0</v>
      </c>
      <c r="AO56" s="1">
        <f t="shared" si="53"/>
        <v>0</v>
      </c>
      <c r="AP56" s="1">
        <v>0</v>
      </c>
      <c r="AQ56" s="1">
        <v>0</v>
      </c>
      <c r="AR56" s="1">
        <v>0</v>
      </c>
      <c r="AS56" s="1">
        <v>0</v>
      </c>
      <c r="AT56" s="1">
        <f t="shared" si="54"/>
        <v>0</v>
      </c>
      <c r="AU56" s="1">
        <v>0</v>
      </c>
      <c r="AV56" s="1">
        <v>0</v>
      </c>
      <c r="AW56" s="1">
        <v>0</v>
      </c>
      <c r="AX56" s="1">
        <v>0</v>
      </c>
      <c r="AY56" s="1">
        <f t="shared" si="55"/>
        <v>0</v>
      </c>
      <c r="AZ56" s="1">
        <v>0</v>
      </c>
      <c r="BA56" s="1">
        <v>0</v>
      </c>
      <c r="BB56" s="1">
        <v>0</v>
      </c>
      <c r="BC56" s="1">
        <v>0</v>
      </c>
    </row>
    <row r="57" spans="1:55" ht="53.25" customHeight="1" x14ac:dyDescent="0.25">
      <c r="A57" s="3" t="s">
        <v>117</v>
      </c>
      <c r="B57" s="29" t="s">
        <v>272</v>
      </c>
      <c r="C57" s="29" t="s">
        <v>273</v>
      </c>
      <c r="D57" s="9">
        <v>6.98</v>
      </c>
      <c r="E57" s="1">
        <f t="shared" si="44"/>
        <v>0.89640419999999998</v>
      </c>
      <c r="F57" s="1">
        <f t="shared" si="44"/>
        <v>0.89640419999999998</v>
      </c>
      <c r="G57" s="1">
        <f t="shared" si="44"/>
        <v>0</v>
      </c>
      <c r="H57" s="1">
        <f t="shared" si="44"/>
        <v>0</v>
      </c>
      <c r="I57" s="1">
        <f t="shared" si="44"/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f t="shared" si="45"/>
        <v>0</v>
      </c>
      <c r="P57" s="1">
        <v>0</v>
      </c>
      <c r="Q57" s="1">
        <v>0</v>
      </c>
      <c r="R57" s="1">
        <v>0</v>
      </c>
      <c r="S57" s="1">
        <v>0</v>
      </c>
      <c r="T57" s="1">
        <f t="shared" si="46"/>
        <v>0.89640419999999998</v>
      </c>
      <c r="U57" s="1">
        <f>0.7470035*1.2</f>
        <v>0.89640419999999998</v>
      </c>
      <c r="V57" s="1">
        <v>0</v>
      </c>
      <c r="W57" s="1">
        <v>0</v>
      </c>
      <c r="X57" s="1">
        <v>0</v>
      </c>
      <c r="Y57" s="7">
        <v>0</v>
      </c>
      <c r="Z57" s="1">
        <v>0</v>
      </c>
      <c r="AA57" s="1">
        <v>0</v>
      </c>
      <c r="AB57" s="1">
        <v>0</v>
      </c>
      <c r="AC57" s="1">
        <v>0</v>
      </c>
      <c r="AD57" s="9">
        <v>5.82036</v>
      </c>
      <c r="AE57" s="1">
        <f t="shared" si="47"/>
        <v>0.74700350000000004</v>
      </c>
      <c r="AF57" s="1">
        <f t="shared" si="48"/>
        <v>0.74700350000000004</v>
      </c>
      <c r="AG57" s="1">
        <f t="shared" si="49"/>
        <v>0</v>
      </c>
      <c r="AH57" s="1">
        <f t="shared" si="50"/>
        <v>0</v>
      </c>
      <c r="AI57" s="1">
        <f t="shared" si="51"/>
        <v>0</v>
      </c>
      <c r="AJ57" s="1">
        <f t="shared" si="52"/>
        <v>0</v>
      </c>
      <c r="AK57" s="1">
        <v>0</v>
      </c>
      <c r="AL57" s="1">
        <v>0</v>
      </c>
      <c r="AM57" s="1">
        <v>0</v>
      </c>
      <c r="AN57" s="1">
        <v>0</v>
      </c>
      <c r="AO57" s="1">
        <f t="shared" si="53"/>
        <v>0</v>
      </c>
      <c r="AP57" s="1">
        <v>0</v>
      </c>
      <c r="AQ57" s="1">
        <v>0</v>
      </c>
      <c r="AR57" s="1">
        <v>0</v>
      </c>
      <c r="AS57" s="1">
        <v>0</v>
      </c>
      <c r="AT57" s="1">
        <f t="shared" si="54"/>
        <v>0.74700350000000004</v>
      </c>
      <c r="AU57" s="1">
        <v>0.74700350000000004</v>
      </c>
      <c r="AV57" s="1">
        <v>0</v>
      </c>
      <c r="AW57" s="1">
        <v>0</v>
      </c>
      <c r="AX57" s="1">
        <v>0</v>
      </c>
      <c r="AY57" s="1">
        <f t="shared" si="55"/>
        <v>0</v>
      </c>
      <c r="AZ57" s="1">
        <v>0</v>
      </c>
      <c r="BA57" s="1">
        <v>0</v>
      </c>
      <c r="BB57" s="1">
        <v>0</v>
      </c>
      <c r="BC57" s="1">
        <v>0</v>
      </c>
    </row>
    <row r="58" spans="1:55" ht="31.5" x14ac:dyDescent="0.25">
      <c r="A58" s="3" t="s">
        <v>118</v>
      </c>
      <c r="B58" s="36" t="s">
        <v>274</v>
      </c>
      <c r="C58" s="31" t="s">
        <v>275</v>
      </c>
      <c r="D58" s="9">
        <v>12.29</v>
      </c>
      <c r="E58" s="1">
        <f t="shared" si="44"/>
        <v>0</v>
      </c>
      <c r="F58" s="1">
        <f t="shared" si="44"/>
        <v>0</v>
      </c>
      <c r="G58" s="1">
        <f t="shared" si="44"/>
        <v>0</v>
      </c>
      <c r="H58" s="1">
        <f t="shared" si="44"/>
        <v>0</v>
      </c>
      <c r="I58" s="1">
        <f t="shared" si="44"/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 t="shared" si="45"/>
        <v>0</v>
      </c>
      <c r="P58" s="1">
        <v>0</v>
      </c>
      <c r="Q58" s="1">
        <v>0</v>
      </c>
      <c r="R58" s="1">
        <v>0</v>
      </c>
      <c r="S58" s="1">
        <v>0</v>
      </c>
      <c r="T58" s="1">
        <f t="shared" si="46"/>
        <v>0</v>
      </c>
      <c r="U58" s="1">
        <v>0</v>
      </c>
      <c r="V58" s="1">
        <v>0</v>
      </c>
      <c r="W58" s="1">
        <v>0</v>
      </c>
      <c r="X58" s="1">
        <v>0</v>
      </c>
      <c r="Y58" s="7">
        <v>0</v>
      </c>
      <c r="Z58" s="1">
        <v>0</v>
      </c>
      <c r="AA58" s="1">
        <v>0</v>
      </c>
      <c r="AB58" s="1">
        <v>0</v>
      </c>
      <c r="AC58" s="1">
        <v>0</v>
      </c>
      <c r="AD58" s="9">
        <v>10.24409</v>
      </c>
      <c r="AE58" s="1">
        <f t="shared" si="47"/>
        <v>0</v>
      </c>
      <c r="AF58" s="1">
        <f t="shared" si="48"/>
        <v>0</v>
      </c>
      <c r="AG58" s="1">
        <f t="shared" si="49"/>
        <v>0</v>
      </c>
      <c r="AH58" s="1">
        <f t="shared" si="50"/>
        <v>0</v>
      </c>
      <c r="AI58" s="1">
        <f t="shared" si="51"/>
        <v>0</v>
      </c>
      <c r="AJ58" s="1">
        <f t="shared" si="52"/>
        <v>0</v>
      </c>
      <c r="AK58" s="1">
        <v>0</v>
      </c>
      <c r="AL58" s="1">
        <v>0</v>
      </c>
      <c r="AM58" s="1">
        <v>0</v>
      </c>
      <c r="AN58" s="1">
        <v>0</v>
      </c>
      <c r="AO58" s="1">
        <f t="shared" si="53"/>
        <v>0</v>
      </c>
      <c r="AP58" s="1">
        <v>0</v>
      </c>
      <c r="AQ58" s="1">
        <v>0</v>
      </c>
      <c r="AR58" s="1">
        <v>0</v>
      </c>
      <c r="AS58" s="1">
        <v>0</v>
      </c>
      <c r="AT58" s="1">
        <f t="shared" si="54"/>
        <v>0</v>
      </c>
      <c r="AU58" s="1">
        <v>0</v>
      </c>
      <c r="AV58" s="1">
        <v>0</v>
      </c>
      <c r="AW58" s="1">
        <v>0</v>
      </c>
      <c r="AX58" s="1">
        <v>0</v>
      </c>
      <c r="AY58" s="1">
        <f t="shared" si="55"/>
        <v>0</v>
      </c>
      <c r="AZ58" s="1">
        <v>0</v>
      </c>
      <c r="BA58" s="1">
        <v>0</v>
      </c>
      <c r="BB58" s="1">
        <v>0</v>
      </c>
      <c r="BC58" s="1">
        <v>0</v>
      </c>
    </row>
    <row r="59" spans="1:55" ht="31.5" x14ac:dyDescent="0.25">
      <c r="A59" s="3" t="s">
        <v>119</v>
      </c>
      <c r="B59" s="36" t="s">
        <v>332</v>
      </c>
      <c r="C59" s="31" t="s">
        <v>276</v>
      </c>
      <c r="D59" s="9">
        <v>1.74</v>
      </c>
      <c r="E59" s="1">
        <f t="shared" si="44"/>
        <v>0</v>
      </c>
      <c r="F59" s="1">
        <f t="shared" si="44"/>
        <v>0</v>
      </c>
      <c r="G59" s="1">
        <f t="shared" si="44"/>
        <v>0</v>
      </c>
      <c r="H59" s="1">
        <f t="shared" si="44"/>
        <v>0</v>
      </c>
      <c r="I59" s="1">
        <f t="shared" si="44"/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f t="shared" si="45"/>
        <v>0</v>
      </c>
      <c r="P59" s="1">
        <v>0</v>
      </c>
      <c r="Q59" s="1">
        <v>0</v>
      </c>
      <c r="R59" s="1">
        <v>0</v>
      </c>
      <c r="S59" s="1">
        <v>0</v>
      </c>
      <c r="T59" s="1">
        <f t="shared" si="46"/>
        <v>0</v>
      </c>
      <c r="U59" s="1">
        <v>0</v>
      </c>
      <c r="V59" s="1">
        <v>0</v>
      </c>
      <c r="W59" s="1">
        <v>0</v>
      </c>
      <c r="X59" s="1">
        <v>0</v>
      </c>
      <c r="Y59" s="7">
        <v>0</v>
      </c>
      <c r="Z59" s="1">
        <v>0</v>
      </c>
      <c r="AA59" s="1">
        <v>0</v>
      </c>
      <c r="AB59" s="1">
        <v>0</v>
      </c>
      <c r="AC59" s="1">
        <v>0</v>
      </c>
      <c r="AD59" s="9">
        <v>1.4511000000000001</v>
      </c>
      <c r="AE59" s="1">
        <f t="shared" si="47"/>
        <v>0</v>
      </c>
      <c r="AF59" s="1">
        <f t="shared" si="48"/>
        <v>0</v>
      </c>
      <c r="AG59" s="1">
        <f t="shared" si="49"/>
        <v>0</v>
      </c>
      <c r="AH59" s="1">
        <f t="shared" si="50"/>
        <v>0</v>
      </c>
      <c r="AI59" s="1">
        <f t="shared" si="51"/>
        <v>0</v>
      </c>
      <c r="AJ59" s="1">
        <f t="shared" si="52"/>
        <v>0</v>
      </c>
      <c r="AK59" s="1">
        <v>0</v>
      </c>
      <c r="AL59" s="1">
        <v>0</v>
      </c>
      <c r="AM59" s="1">
        <v>0</v>
      </c>
      <c r="AN59" s="1">
        <v>0</v>
      </c>
      <c r="AO59" s="1">
        <f t="shared" si="53"/>
        <v>0</v>
      </c>
      <c r="AP59" s="1">
        <v>0</v>
      </c>
      <c r="AQ59" s="1">
        <v>0</v>
      </c>
      <c r="AR59" s="1">
        <v>0</v>
      </c>
      <c r="AS59" s="1">
        <v>0</v>
      </c>
      <c r="AT59" s="1">
        <f t="shared" si="54"/>
        <v>0</v>
      </c>
      <c r="AU59" s="1">
        <v>0</v>
      </c>
      <c r="AV59" s="1">
        <v>0</v>
      </c>
      <c r="AW59" s="1">
        <v>0</v>
      </c>
      <c r="AX59" s="1">
        <v>0</v>
      </c>
      <c r="AY59" s="1">
        <f t="shared" si="55"/>
        <v>0</v>
      </c>
      <c r="AZ59" s="1">
        <v>0</v>
      </c>
      <c r="BA59" s="1">
        <v>0</v>
      </c>
      <c r="BB59" s="1">
        <v>0</v>
      </c>
      <c r="BC59" s="1">
        <v>0</v>
      </c>
    </row>
    <row r="60" spans="1:55" ht="31.5" x14ac:dyDescent="0.25">
      <c r="A60" s="3" t="s">
        <v>120</v>
      </c>
      <c r="B60" s="36" t="s">
        <v>277</v>
      </c>
      <c r="C60" s="29" t="s">
        <v>278</v>
      </c>
      <c r="D60" s="9">
        <v>1.1399999999999999</v>
      </c>
      <c r="E60" s="1">
        <f t="shared" si="44"/>
        <v>0</v>
      </c>
      <c r="F60" s="1">
        <f t="shared" si="44"/>
        <v>0</v>
      </c>
      <c r="G60" s="1">
        <f t="shared" si="44"/>
        <v>0</v>
      </c>
      <c r="H60" s="1">
        <f t="shared" si="44"/>
        <v>0</v>
      </c>
      <c r="I60" s="1">
        <f t="shared" si="44"/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f t="shared" si="45"/>
        <v>0</v>
      </c>
      <c r="P60" s="1">
        <v>0</v>
      </c>
      <c r="Q60" s="1">
        <v>0</v>
      </c>
      <c r="R60" s="1">
        <v>0</v>
      </c>
      <c r="S60" s="1">
        <v>0</v>
      </c>
      <c r="T60" s="1">
        <f t="shared" si="46"/>
        <v>0</v>
      </c>
      <c r="U60" s="1">
        <v>0</v>
      </c>
      <c r="V60" s="1">
        <v>0</v>
      </c>
      <c r="W60" s="1">
        <v>0</v>
      </c>
      <c r="X60" s="1">
        <v>0</v>
      </c>
      <c r="Y60" s="7">
        <v>0</v>
      </c>
      <c r="Z60" s="1">
        <v>0</v>
      </c>
      <c r="AA60" s="1">
        <v>0</v>
      </c>
      <c r="AB60" s="1">
        <v>0</v>
      </c>
      <c r="AC60" s="1">
        <v>0</v>
      </c>
      <c r="AD60" s="9">
        <v>0.95</v>
      </c>
      <c r="AE60" s="1">
        <f t="shared" si="47"/>
        <v>0</v>
      </c>
      <c r="AF60" s="1">
        <f t="shared" si="48"/>
        <v>0</v>
      </c>
      <c r="AG60" s="1">
        <f t="shared" si="49"/>
        <v>0</v>
      </c>
      <c r="AH60" s="1">
        <f t="shared" si="50"/>
        <v>0</v>
      </c>
      <c r="AI60" s="1">
        <f t="shared" si="51"/>
        <v>0</v>
      </c>
      <c r="AJ60" s="1">
        <f t="shared" si="52"/>
        <v>0</v>
      </c>
      <c r="AK60" s="1">
        <v>0</v>
      </c>
      <c r="AL60" s="1">
        <v>0</v>
      </c>
      <c r="AM60" s="1">
        <v>0</v>
      </c>
      <c r="AN60" s="1">
        <v>0</v>
      </c>
      <c r="AO60" s="1">
        <f t="shared" si="53"/>
        <v>0</v>
      </c>
      <c r="AP60" s="1">
        <v>0</v>
      </c>
      <c r="AQ60" s="1">
        <v>0</v>
      </c>
      <c r="AR60" s="1">
        <v>0</v>
      </c>
      <c r="AS60" s="1">
        <v>0</v>
      </c>
      <c r="AT60" s="1">
        <f t="shared" si="54"/>
        <v>0</v>
      </c>
      <c r="AU60" s="1">
        <v>0</v>
      </c>
      <c r="AV60" s="1">
        <v>0</v>
      </c>
      <c r="AW60" s="1">
        <v>0</v>
      </c>
      <c r="AX60" s="1">
        <v>0</v>
      </c>
      <c r="AY60" s="1">
        <f t="shared" si="55"/>
        <v>0</v>
      </c>
      <c r="AZ60" s="1">
        <v>0</v>
      </c>
      <c r="BA60" s="1">
        <v>0</v>
      </c>
      <c r="BB60" s="1">
        <v>0</v>
      </c>
      <c r="BC60" s="1">
        <v>0</v>
      </c>
    </row>
    <row r="61" spans="1:55" ht="31.5" x14ac:dyDescent="0.25">
      <c r="A61" s="3" t="s">
        <v>121</v>
      </c>
      <c r="B61" s="36" t="s">
        <v>279</v>
      </c>
      <c r="C61" s="29" t="s">
        <v>280</v>
      </c>
      <c r="D61" s="9">
        <v>1.34</v>
      </c>
      <c r="E61" s="1">
        <f t="shared" si="44"/>
        <v>0</v>
      </c>
      <c r="F61" s="1">
        <f t="shared" si="44"/>
        <v>0</v>
      </c>
      <c r="G61" s="1">
        <f t="shared" si="44"/>
        <v>0</v>
      </c>
      <c r="H61" s="1">
        <f t="shared" si="44"/>
        <v>0</v>
      </c>
      <c r="I61" s="1">
        <f t="shared" si="44"/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f t="shared" si="45"/>
        <v>0</v>
      </c>
      <c r="P61" s="1">
        <v>0</v>
      </c>
      <c r="Q61" s="1">
        <v>0</v>
      </c>
      <c r="R61" s="1">
        <v>0</v>
      </c>
      <c r="S61" s="1">
        <v>0</v>
      </c>
      <c r="T61" s="1">
        <f t="shared" si="46"/>
        <v>0</v>
      </c>
      <c r="U61" s="1">
        <v>0</v>
      </c>
      <c r="V61" s="1">
        <v>0</v>
      </c>
      <c r="W61" s="1">
        <v>0</v>
      </c>
      <c r="X61" s="1">
        <v>0</v>
      </c>
      <c r="Y61" s="7">
        <v>0</v>
      </c>
      <c r="Z61" s="1">
        <v>0</v>
      </c>
      <c r="AA61" s="1">
        <v>0</v>
      </c>
      <c r="AB61" s="1">
        <v>0</v>
      </c>
      <c r="AC61" s="1">
        <v>0</v>
      </c>
      <c r="AD61" s="9">
        <v>1.1200000000000001</v>
      </c>
      <c r="AE61" s="1">
        <f t="shared" si="47"/>
        <v>0</v>
      </c>
      <c r="AF61" s="1">
        <f t="shared" si="48"/>
        <v>0</v>
      </c>
      <c r="AG61" s="1">
        <f t="shared" si="49"/>
        <v>0</v>
      </c>
      <c r="AH61" s="1">
        <f t="shared" si="50"/>
        <v>0</v>
      </c>
      <c r="AI61" s="1">
        <f t="shared" si="51"/>
        <v>0</v>
      </c>
      <c r="AJ61" s="1">
        <f t="shared" si="52"/>
        <v>0</v>
      </c>
      <c r="AK61" s="1">
        <v>0</v>
      </c>
      <c r="AL61" s="1">
        <v>0</v>
      </c>
      <c r="AM61" s="1">
        <v>0</v>
      </c>
      <c r="AN61" s="1">
        <v>0</v>
      </c>
      <c r="AO61" s="1">
        <f t="shared" si="53"/>
        <v>0</v>
      </c>
      <c r="AP61" s="1">
        <v>0</v>
      </c>
      <c r="AQ61" s="1">
        <v>0</v>
      </c>
      <c r="AR61" s="1">
        <v>0</v>
      </c>
      <c r="AS61" s="1">
        <v>0</v>
      </c>
      <c r="AT61" s="1">
        <f t="shared" si="54"/>
        <v>0</v>
      </c>
      <c r="AU61" s="1">
        <v>0</v>
      </c>
      <c r="AV61" s="1">
        <v>0</v>
      </c>
      <c r="AW61" s="1">
        <v>0</v>
      </c>
      <c r="AX61" s="1">
        <v>0</v>
      </c>
      <c r="AY61" s="1">
        <f t="shared" si="55"/>
        <v>0</v>
      </c>
      <c r="AZ61" s="1">
        <v>0</v>
      </c>
      <c r="BA61" s="1">
        <v>0</v>
      </c>
      <c r="BB61" s="1">
        <v>0</v>
      </c>
      <c r="BC61" s="1">
        <v>0</v>
      </c>
    </row>
    <row r="62" spans="1:55" ht="31.5" x14ac:dyDescent="0.25">
      <c r="A62" s="3" t="s">
        <v>122</v>
      </c>
      <c r="B62" s="36" t="s">
        <v>281</v>
      </c>
      <c r="C62" s="29" t="s">
        <v>282</v>
      </c>
      <c r="D62" s="9">
        <v>2.2000000000000002</v>
      </c>
      <c r="E62" s="1">
        <f t="shared" si="44"/>
        <v>0</v>
      </c>
      <c r="F62" s="1">
        <f t="shared" si="44"/>
        <v>0</v>
      </c>
      <c r="G62" s="1">
        <f t="shared" si="44"/>
        <v>0</v>
      </c>
      <c r="H62" s="1">
        <f t="shared" si="44"/>
        <v>0</v>
      </c>
      <c r="I62" s="1">
        <f t="shared" si="44"/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f t="shared" si="45"/>
        <v>0</v>
      </c>
      <c r="P62" s="1">
        <v>0</v>
      </c>
      <c r="Q62" s="1">
        <v>0</v>
      </c>
      <c r="R62" s="1">
        <v>0</v>
      </c>
      <c r="S62" s="1">
        <v>0</v>
      </c>
      <c r="T62" s="1">
        <f t="shared" si="46"/>
        <v>0</v>
      </c>
      <c r="U62" s="1">
        <v>0</v>
      </c>
      <c r="V62" s="1">
        <v>0</v>
      </c>
      <c r="W62" s="1">
        <v>0</v>
      </c>
      <c r="X62" s="1">
        <v>0</v>
      </c>
      <c r="Y62" s="7">
        <v>0</v>
      </c>
      <c r="Z62" s="1">
        <v>0</v>
      </c>
      <c r="AA62" s="1">
        <v>0</v>
      </c>
      <c r="AB62" s="1">
        <v>0</v>
      </c>
      <c r="AC62" s="1">
        <v>0</v>
      </c>
      <c r="AD62" s="9">
        <v>1.83</v>
      </c>
      <c r="AE62" s="1">
        <f t="shared" si="47"/>
        <v>0</v>
      </c>
      <c r="AF62" s="1">
        <f t="shared" si="48"/>
        <v>0</v>
      </c>
      <c r="AG62" s="1">
        <f t="shared" si="49"/>
        <v>0</v>
      </c>
      <c r="AH62" s="1">
        <f t="shared" si="50"/>
        <v>0</v>
      </c>
      <c r="AI62" s="1">
        <f t="shared" si="51"/>
        <v>0</v>
      </c>
      <c r="AJ62" s="1">
        <f t="shared" si="52"/>
        <v>0</v>
      </c>
      <c r="AK62" s="1">
        <v>0</v>
      </c>
      <c r="AL62" s="1">
        <v>0</v>
      </c>
      <c r="AM62" s="1">
        <v>0</v>
      </c>
      <c r="AN62" s="1">
        <v>0</v>
      </c>
      <c r="AO62" s="1">
        <f t="shared" si="53"/>
        <v>0</v>
      </c>
      <c r="AP62" s="1">
        <v>0</v>
      </c>
      <c r="AQ62" s="1">
        <v>0</v>
      </c>
      <c r="AR62" s="1">
        <v>0</v>
      </c>
      <c r="AS62" s="1">
        <v>0</v>
      </c>
      <c r="AT62" s="1">
        <f t="shared" si="54"/>
        <v>0</v>
      </c>
      <c r="AU62" s="1">
        <v>0</v>
      </c>
      <c r="AV62" s="1">
        <v>0</v>
      </c>
      <c r="AW62" s="1">
        <v>0</v>
      </c>
      <c r="AX62" s="1">
        <v>0</v>
      </c>
      <c r="AY62" s="1">
        <f t="shared" si="55"/>
        <v>0</v>
      </c>
      <c r="AZ62" s="1">
        <v>0</v>
      </c>
      <c r="BA62" s="1">
        <v>0</v>
      </c>
      <c r="BB62" s="1">
        <v>0</v>
      </c>
      <c r="BC62" s="1">
        <v>0</v>
      </c>
    </row>
    <row r="63" spans="1:55" ht="31.5" x14ac:dyDescent="0.25">
      <c r="A63" s="3" t="s">
        <v>123</v>
      </c>
      <c r="B63" s="27" t="s">
        <v>283</v>
      </c>
      <c r="C63" s="28" t="s">
        <v>140</v>
      </c>
      <c r="D63" s="9">
        <v>1.77</v>
      </c>
      <c r="E63" s="1">
        <f t="shared" si="44"/>
        <v>0</v>
      </c>
      <c r="F63" s="1">
        <f t="shared" si="44"/>
        <v>0</v>
      </c>
      <c r="G63" s="1">
        <f t="shared" si="44"/>
        <v>0</v>
      </c>
      <c r="H63" s="1">
        <f t="shared" si="44"/>
        <v>0</v>
      </c>
      <c r="I63" s="1">
        <f t="shared" si="44"/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f t="shared" si="45"/>
        <v>0</v>
      </c>
      <c r="P63" s="1">
        <v>0</v>
      </c>
      <c r="Q63" s="1">
        <v>0</v>
      </c>
      <c r="R63" s="1">
        <v>0</v>
      </c>
      <c r="S63" s="1">
        <v>0</v>
      </c>
      <c r="T63" s="1">
        <f t="shared" si="46"/>
        <v>0</v>
      </c>
      <c r="U63" s="1">
        <v>0</v>
      </c>
      <c r="V63" s="1">
        <v>0</v>
      </c>
      <c r="W63" s="1">
        <v>0</v>
      </c>
      <c r="X63" s="1">
        <v>0</v>
      </c>
      <c r="Y63" s="7">
        <v>0</v>
      </c>
      <c r="Z63" s="1">
        <v>0</v>
      </c>
      <c r="AA63" s="1">
        <v>0</v>
      </c>
      <c r="AB63" s="1">
        <v>0</v>
      </c>
      <c r="AC63" s="1">
        <v>0</v>
      </c>
      <c r="AD63" s="9">
        <v>1.4709300000000001</v>
      </c>
      <c r="AE63" s="1">
        <f t="shared" si="47"/>
        <v>0</v>
      </c>
      <c r="AF63" s="1">
        <f t="shared" si="48"/>
        <v>0</v>
      </c>
      <c r="AG63" s="1">
        <f t="shared" si="49"/>
        <v>0</v>
      </c>
      <c r="AH63" s="1">
        <f t="shared" si="50"/>
        <v>0</v>
      </c>
      <c r="AI63" s="1">
        <f t="shared" si="51"/>
        <v>0</v>
      </c>
      <c r="AJ63" s="1">
        <f t="shared" si="52"/>
        <v>0</v>
      </c>
      <c r="AK63" s="1">
        <v>0</v>
      </c>
      <c r="AL63" s="1">
        <v>0</v>
      </c>
      <c r="AM63" s="1">
        <v>0</v>
      </c>
      <c r="AN63" s="1">
        <v>0</v>
      </c>
      <c r="AO63" s="1">
        <f t="shared" si="53"/>
        <v>0</v>
      </c>
      <c r="AP63" s="1">
        <v>0</v>
      </c>
      <c r="AQ63" s="1">
        <v>0</v>
      </c>
      <c r="AR63" s="1">
        <v>0</v>
      </c>
      <c r="AS63" s="1">
        <v>0</v>
      </c>
      <c r="AT63" s="1">
        <f t="shared" si="54"/>
        <v>0</v>
      </c>
      <c r="AU63" s="1">
        <v>0</v>
      </c>
      <c r="AV63" s="1">
        <v>0</v>
      </c>
      <c r="AW63" s="1">
        <v>0</v>
      </c>
      <c r="AX63" s="1">
        <v>0</v>
      </c>
      <c r="AY63" s="1">
        <f t="shared" si="55"/>
        <v>0</v>
      </c>
      <c r="AZ63" s="1">
        <v>0</v>
      </c>
      <c r="BA63" s="1">
        <v>0</v>
      </c>
      <c r="BB63" s="1">
        <v>0</v>
      </c>
      <c r="BC63" s="1">
        <v>0</v>
      </c>
    </row>
    <row r="64" spans="1:55" ht="47.25" x14ac:dyDescent="0.25">
      <c r="A64" s="3" t="s">
        <v>124</v>
      </c>
      <c r="B64" s="35" t="s">
        <v>284</v>
      </c>
      <c r="C64" s="3" t="s">
        <v>333</v>
      </c>
      <c r="D64" s="9">
        <v>17.850000000000001</v>
      </c>
      <c r="E64" s="1">
        <f t="shared" si="44"/>
        <v>3.3450000000000002</v>
      </c>
      <c r="F64" s="1">
        <f t="shared" si="44"/>
        <v>0</v>
      </c>
      <c r="G64" s="1">
        <f t="shared" si="44"/>
        <v>3.35</v>
      </c>
      <c r="H64" s="1">
        <f t="shared" si="44"/>
        <v>0</v>
      </c>
      <c r="I64" s="1">
        <f t="shared" si="44"/>
        <v>0</v>
      </c>
      <c r="J64" s="1">
        <v>3.3450000000000002</v>
      </c>
      <c r="K64" s="1">
        <v>0</v>
      </c>
      <c r="L64" s="1">
        <v>3.35</v>
      </c>
      <c r="M64" s="1">
        <v>0</v>
      </c>
      <c r="N64" s="1">
        <v>0</v>
      </c>
      <c r="O64" s="1">
        <f t="shared" si="45"/>
        <v>0</v>
      </c>
      <c r="P64" s="1">
        <v>0</v>
      </c>
      <c r="Q64" s="1">
        <v>0</v>
      </c>
      <c r="R64" s="1">
        <v>0</v>
      </c>
      <c r="S64" s="1">
        <v>0</v>
      </c>
      <c r="T64" s="1">
        <f t="shared" si="46"/>
        <v>0</v>
      </c>
      <c r="U64" s="1">
        <v>0</v>
      </c>
      <c r="V64" s="1">
        <v>0</v>
      </c>
      <c r="W64" s="1">
        <v>0</v>
      </c>
      <c r="X64" s="1">
        <v>0</v>
      </c>
      <c r="Y64" s="7">
        <v>0</v>
      </c>
      <c r="Z64" s="1">
        <v>0</v>
      </c>
      <c r="AA64" s="1">
        <v>0</v>
      </c>
      <c r="AB64" s="1">
        <v>0</v>
      </c>
      <c r="AC64" s="1">
        <v>0</v>
      </c>
      <c r="AD64" s="9">
        <v>14.87209</v>
      </c>
      <c r="AE64" s="1">
        <f t="shared" si="47"/>
        <v>0</v>
      </c>
      <c r="AF64" s="1">
        <f t="shared" si="48"/>
        <v>0</v>
      </c>
      <c r="AG64" s="1">
        <f t="shared" si="49"/>
        <v>0</v>
      </c>
      <c r="AH64" s="1">
        <f t="shared" si="50"/>
        <v>0</v>
      </c>
      <c r="AI64" s="1">
        <f t="shared" si="51"/>
        <v>0</v>
      </c>
      <c r="AJ64" s="1">
        <f t="shared" si="52"/>
        <v>0</v>
      </c>
      <c r="AK64" s="1">
        <v>0</v>
      </c>
      <c r="AL64" s="1">
        <v>0</v>
      </c>
      <c r="AM64" s="1">
        <v>0</v>
      </c>
      <c r="AN64" s="1">
        <v>0</v>
      </c>
      <c r="AO64" s="1">
        <f t="shared" si="53"/>
        <v>0</v>
      </c>
      <c r="AP64" s="1">
        <v>0</v>
      </c>
      <c r="AQ64" s="1">
        <v>0</v>
      </c>
      <c r="AR64" s="1">
        <v>0</v>
      </c>
      <c r="AS64" s="1">
        <v>0</v>
      </c>
      <c r="AT64" s="1">
        <f t="shared" si="54"/>
        <v>0</v>
      </c>
      <c r="AU64" s="1">
        <v>0</v>
      </c>
      <c r="AV64" s="1">
        <v>0</v>
      </c>
      <c r="AW64" s="1">
        <v>0</v>
      </c>
      <c r="AX64" s="1">
        <v>0</v>
      </c>
      <c r="AY64" s="1">
        <f t="shared" si="55"/>
        <v>0</v>
      </c>
      <c r="AZ64" s="1">
        <v>0</v>
      </c>
      <c r="BA64" s="1">
        <v>0</v>
      </c>
      <c r="BB64" s="1">
        <v>0</v>
      </c>
      <c r="BC64" s="1">
        <v>0</v>
      </c>
    </row>
    <row r="65" spans="1:55" ht="63" x14ac:dyDescent="0.25">
      <c r="A65" s="3" t="s">
        <v>125</v>
      </c>
      <c r="B65" s="29" t="s">
        <v>381</v>
      </c>
      <c r="C65" s="31" t="s">
        <v>382</v>
      </c>
      <c r="D65" s="9" t="s">
        <v>91</v>
      </c>
      <c r="E65" s="1">
        <f t="shared" si="44"/>
        <v>2.1139012079999997</v>
      </c>
      <c r="F65" s="1">
        <f t="shared" si="44"/>
        <v>0.369999996</v>
      </c>
      <c r="G65" s="1">
        <f t="shared" si="44"/>
        <v>1.7439012119999999</v>
      </c>
      <c r="H65" s="1">
        <f t="shared" si="44"/>
        <v>0</v>
      </c>
      <c r="I65" s="1">
        <f t="shared" si="44"/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f t="shared" si="45"/>
        <v>0</v>
      </c>
      <c r="P65" s="1">
        <v>0</v>
      </c>
      <c r="Q65" s="1">
        <v>0</v>
      </c>
      <c r="R65" s="1">
        <v>0</v>
      </c>
      <c r="S65" s="1">
        <v>0</v>
      </c>
      <c r="T65" s="1">
        <f t="shared" si="46"/>
        <v>2.1139012079999997</v>
      </c>
      <c r="U65" s="1">
        <f>0.30833333*1.2</f>
        <v>0.369999996</v>
      </c>
      <c r="V65" s="1">
        <f>1.45325101*1.2</f>
        <v>1.7439012119999999</v>
      </c>
      <c r="W65" s="1">
        <v>0</v>
      </c>
      <c r="X65" s="1">
        <v>0</v>
      </c>
      <c r="Y65" s="7">
        <v>0</v>
      </c>
      <c r="Z65" s="1">
        <v>0</v>
      </c>
      <c r="AA65" s="1">
        <v>0</v>
      </c>
      <c r="AB65" s="1">
        <v>0</v>
      </c>
      <c r="AC65" s="1">
        <v>0</v>
      </c>
      <c r="AD65" s="9" t="s">
        <v>91</v>
      </c>
      <c r="AE65" s="1">
        <f t="shared" si="47"/>
        <v>1.76158434</v>
      </c>
      <c r="AF65" s="1">
        <f t="shared" si="48"/>
        <v>0.30833333000000002</v>
      </c>
      <c r="AG65" s="1">
        <f t="shared" si="49"/>
        <v>1.45325101</v>
      </c>
      <c r="AH65" s="1">
        <f t="shared" si="50"/>
        <v>0</v>
      </c>
      <c r="AI65" s="1">
        <f t="shared" si="51"/>
        <v>0</v>
      </c>
      <c r="AJ65" s="1">
        <f t="shared" ref="AJ65:AJ67" si="56">SUM(AK65:AN65)</f>
        <v>0</v>
      </c>
      <c r="AK65" s="1">
        <v>0</v>
      </c>
      <c r="AL65" s="1">
        <v>0</v>
      </c>
      <c r="AM65" s="1">
        <v>0</v>
      </c>
      <c r="AN65" s="1">
        <v>0</v>
      </c>
      <c r="AO65" s="1">
        <f t="shared" si="53"/>
        <v>0</v>
      </c>
      <c r="AP65" s="1">
        <v>0</v>
      </c>
      <c r="AQ65" s="1">
        <v>0</v>
      </c>
      <c r="AR65" s="1">
        <v>0</v>
      </c>
      <c r="AS65" s="1">
        <v>0</v>
      </c>
      <c r="AT65" s="1">
        <f t="shared" si="54"/>
        <v>1.76158434</v>
      </c>
      <c r="AU65" s="1">
        <v>0.30833333000000002</v>
      </c>
      <c r="AV65" s="1">
        <v>1.45325101</v>
      </c>
      <c r="AW65" s="1">
        <v>0</v>
      </c>
      <c r="AX65" s="1">
        <v>0</v>
      </c>
      <c r="AY65" s="1">
        <f t="shared" si="55"/>
        <v>0</v>
      </c>
      <c r="AZ65" s="1">
        <v>0</v>
      </c>
      <c r="BA65" s="1">
        <v>0</v>
      </c>
      <c r="BB65" s="1">
        <v>0</v>
      </c>
      <c r="BC65" s="1">
        <v>0</v>
      </c>
    </row>
    <row r="66" spans="1:55" ht="47.25" x14ac:dyDescent="0.25">
      <c r="A66" s="3" t="s">
        <v>126</v>
      </c>
      <c r="B66" s="29" t="s">
        <v>383</v>
      </c>
      <c r="C66" s="31" t="s">
        <v>384</v>
      </c>
      <c r="D66" s="9" t="s">
        <v>91</v>
      </c>
      <c r="E66" s="1">
        <f t="shared" si="44"/>
        <v>3.5839608000000002E-2</v>
      </c>
      <c r="F66" s="1">
        <f t="shared" si="44"/>
        <v>0</v>
      </c>
      <c r="G66" s="1">
        <f t="shared" si="44"/>
        <v>0</v>
      </c>
      <c r="H66" s="1">
        <f t="shared" si="44"/>
        <v>0</v>
      </c>
      <c r="I66" s="1">
        <f t="shared" si="44"/>
        <v>3.5839608000000002E-2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f t="shared" si="45"/>
        <v>0</v>
      </c>
      <c r="P66" s="1">
        <v>0</v>
      </c>
      <c r="Q66" s="1">
        <v>0</v>
      </c>
      <c r="R66" s="1">
        <v>0</v>
      </c>
      <c r="S66" s="1">
        <v>0</v>
      </c>
      <c r="T66" s="1">
        <f t="shared" si="46"/>
        <v>3.5839608000000002E-2</v>
      </c>
      <c r="U66" s="1">
        <v>0</v>
      </c>
      <c r="V66" s="1">
        <v>0</v>
      </c>
      <c r="W66" s="1">
        <v>0</v>
      </c>
      <c r="X66" s="1">
        <f>0.02986634*1.2</f>
        <v>3.5839608000000002E-2</v>
      </c>
      <c r="Y66" s="7">
        <v>0</v>
      </c>
      <c r="Z66" s="1">
        <v>0</v>
      </c>
      <c r="AA66" s="1">
        <v>0</v>
      </c>
      <c r="AB66" s="1">
        <v>0</v>
      </c>
      <c r="AC66" s="1">
        <v>0</v>
      </c>
      <c r="AD66" s="9" t="s">
        <v>91</v>
      </c>
      <c r="AE66" s="1">
        <f t="shared" si="47"/>
        <v>1.0320924100000002</v>
      </c>
      <c r="AF66" s="1">
        <f t="shared" si="48"/>
        <v>0.11749999999999999</v>
      </c>
      <c r="AG66" s="1">
        <f t="shared" si="49"/>
        <v>0.88472607000000003</v>
      </c>
      <c r="AH66" s="1">
        <f t="shared" si="50"/>
        <v>0</v>
      </c>
      <c r="AI66" s="1">
        <f t="shared" si="51"/>
        <v>2.9866340000000002E-2</v>
      </c>
      <c r="AJ66" s="1">
        <f t="shared" si="56"/>
        <v>0</v>
      </c>
      <c r="AK66" s="1">
        <v>0</v>
      </c>
      <c r="AL66" s="1">
        <v>0</v>
      </c>
      <c r="AM66" s="1">
        <v>0</v>
      </c>
      <c r="AN66" s="1">
        <v>0</v>
      </c>
      <c r="AO66" s="1">
        <f t="shared" si="53"/>
        <v>0</v>
      </c>
      <c r="AP66" s="1">
        <v>0</v>
      </c>
      <c r="AQ66" s="1">
        <v>0</v>
      </c>
      <c r="AR66" s="1">
        <v>0</v>
      </c>
      <c r="AS66" s="1">
        <v>0</v>
      </c>
      <c r="AT66" s="1">
        <f t="shared" si="54"/>
        <v>1.0320924100000002</v>
      </c>
      <c r="AU66" s="1">
        <v>0.11749999999999999</v>
      </c>
      <c r="AV66" s="1">
        <v>0.88472607000000003</v>
      </c>
      <c r="AW66" s="1">
        <v>0</v>
      </c>
      <c r="AX66" s="1">
        <v>2.9866340000000002E-2</v>
      </c>
      <c r="AY66" s="1">
        <f t="shared" si="55"/>
        <v>0</v>
      </c>
      <c r="AZ66" s="1">
        <v>0</v>
      </c>
      <c r="BA66" s="1">
        <v>0</v>
      </c>
      <c r="BB66" s="1">
        <v>0</v>
      </c>
      <c r="BC66" s="1">
        <v>0</v>
      </c>
    </row>
    <row r="67" spans="1:55" ht="47.25" x14ac:dyDescent="0.25">
      <c r="A67" s="3" t="s">
        <v>127</v>
      </c>
      <c r="B67" s="29" t="s">
        <v>385</v>
      </c>
      <c r="C67" s="31" t="s">
        <v>386</v>
      </c>
      <c r="D67" s="9" t="s">
        <v>91</v>
      </c>
      <c r="E67" s="1">
        <f t="shared" si="44"/>
        <v>0.03</v>
      </c>
      <c r="F67" s="1">
        <f t="shared" si="44"/>
        <v>0</v>
      </c>
      <c r="G67" s="1">
        <f t="shared" si="44"/>
        <v>0</v>
      </c>
      <c r="H67" s="1">
        <f t="shared" si="44"/>
        <v>0</v>
      </c>
      <c r="I67" s="1">
        <f t="shared" si="44"/>
        <v>0.03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f t="shared" si="45"/>
        <v>0</v>
      </c>
      <c r="P67" s="1">
        <v>0</v>
      </c>
      <c r="Q67" s="1">
        <v>0</v>
      </c>
      <c r="R67" s="1">
        <v>0</v>
      </c>
      <c r="S67" s="1">
        <v>0</v>
      </c>
      <c r="T67" s="1">
        <f t="shared" si="46"/>
        <v>0.03</v>
      </c>
      <c r="U67" s="1">
        <v>0</v>
      </c>
      <c r="V67" s="1">
        <v>0</v>
      </c>
      <c r="W67" s="1">
        <v>0</v>
      </c>
      <c r="X67" s="1">
        <v>0.03</v>
      </c>
      <c r="Y67" s="7">
        <v>0</v>
      </c>
      <c r="Z67" s="1">
        <v>0</v>
      </c>
      <c r="AA67" s="1">
        <v>0</v>
      </c>
      <c r="AB67" s="1">
        <v>0</v>
      </c>
      <c r="AC67" s="1">
        <v>0</v>
      </c>
      <c r="AD67" s="9" t="s">
        <v>91</v>
      </c>
      <c r="AE67" s="1">
        <f t="shared" si="47"/>
        <v>0.82929739000000002</v>
      </c>
      <c r="AF67" s="1">
        <f t="shared" si="48"/>
        <v>6.4166669999999995E-2</v>
      </c>
      <c r="AG67" s="1">
        <f t="shared" si="49"/>
        <v>0.74113280000000004</v>
      </c>
      <c r="AH67" s="1">
        <f t="shared" si="50"/>
        <v>0</v>
      </c>
      <c r="AI67" s="1">
        <f t="shared" si="51"/>
        <v>2.3997919999999999E-2</v>
      </c>
      <c r="AJ67" s="1">
        <f t="shared" si="56"/>
        <v>0</v>
      </c>
      <c r="AK67" s="1">
        <v>0</v>
      </c>
      <c r="AL67" s="1">
        <v>0</v>
      </c>
      <c r="AM67" s="1">
        <v>0</v>
      </c>
      <c r="AN67" s="1">
        <v>0</v>
      </c>
      <c r="AO67" s="1">
        <f t="shared" si="53"/>
        <v>0</v>
      </c>
      <c r="AP67" s="1">
        <v>0</v>
      </c>
      <c r="AQ67" s="1">
        <v>0</v>
      </c>
      <c r="AR67" s="1">
        <v>0</v>
      </c>
      <c r="AS67" s="1">
        <v>0</v>
      </c>
      <c r="AT67" s="1">
        <f t="shared" si="54"/>
        <v>0.82929739000000002</v>
      </c>
      <c r="AU67" s="1">
        <v>6.4166669999999995E-2</v>
      </c>
      <c r="AV67" s="1">
        <v>0.74113280000000004</v>
      </c>
      <c r="AW67" s="1">
        <v>0</v>
      </c>
      <c r="AX67" s="1">
        <v>2.3997919999999999E-2</v>
      </c>
      <c r="AY67" s="1">
        <f t="shared" si="55"/>
        <v>0</v>
      </c>
      <c r="AZ67" s="1">
        <v>0</v>
      </c>
      <c r="BA67" s="1">
        <v>0</v>
      </c>
      <c r="BB67" s="1">
        <v>0</v>
      </c>
      <c r="BC67" s="1">
        <v>0</v>
      </c>
    </row>
    <row r="68" spans="1:55" ht="31.5" x14ac:dyDescent="0.25">
      <c r="A68" s="3" t="s">
        <v>128</v>
      </c>
      <c r="B68" s="29" t="s">
        <v>343</v>
      </c>
      <c r="C68" s="31" t="s">
        <v>344</v>
      </c>
      <c r="D68" s="9" t="s">
        <v>91</v>
      </c>
      <c r="E68" s="1">
        <f t="shared" ref="E68:E77" si="57">J68+O68+T68+Y68</f>
        <v>2.2753622400000002</v>
      </c>
      <c r="F68" s="1">
        <f t="shared" ref="F68:F77" si="58">K68+P68+U68+Z68</f>
        <v>0</v>
      </c>
      <c r="G68" s="1">
        <f t="shared" ref="G68:G77" si="59">L68+Q68+V68+AA68</f>
        <v>2.1398797680000001</v>
      </c>
      <c r="H68" s="1">
        <f t="shared" ref="H68:H77" si="60">M68+R68+W68+AB68</f>
        <v>0</v>
      </c>
      <c r="I68" s="1">
        <f t="shared" ref="I68:I77" si="61">N68+S68+X68+AC68</f>
        <v>0.13548247199999999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f t="shared" ref="O68:O77" si="62">SUM(P68:S68)</f>
        <v>2.1398797680000001</v>
      </c>
      <c r="P68" s="1">
        <v>0</v>
      </c>
      <c r="Q68" s="1">
        <f>1.78323314*1.2</f>
        <v>2.1398797680000001</v>
      </c>
      <c r="R68" s="1">
        <v>0</v>
      </c>
      <c r="S68" s="1">
        <v>0</v>
      </c>
      <c r="T68" s="1">
        <f t="shared" si="46"/>
        <v>0.13548247199999999</v>
      </c>
      <c r="U68" s="1">
        <v>0</v>
      </c>
      <c r="V68" s="1">
        <v>0</v>
      </c>
      <c r="W68" s="1">
        <v>0</v>
      </c>
      <c r="X68" s="1">
        <f>0.11290206*1.2</f>
        <v>0.13548247199999999</v>
      </c>
      <c r="Y68" s="7">
        <v>0</v>
      </c>
      <c r="Z68" s="1">
        <v>0</v>
      </c>
      <c r="AA68" s="1">
        <v>0</v>
      </c>
      <c r="AB68" s="1">
        <v>0</v>
      </c>
      <c r="AC68" s="1">
        <v>0</v>
      </c>
      <c r="AD68" s="9" t="s">
        <v>91</v>
      </c>
      <c r="AE68" s="1">
        <f t="shared" ref="AE68:AE77" si="63">AJ68+AO68+AT68+AY68</f>
        <v>3.3887599000000002</v>
      </c>
      <c r="AF68" s="1">
        <f t="shared" ref="AF68:AF77" si="64">AK68+AP68+AU68+AZ68</f>
        <v>0</v>
      </c>
      <c r="AG68" s="1">
        <f t="shared" ref="AG68:AG77" si="65">AL68+AQ68+AV68+BA68</f>
        <v>3.2854362400000001</v>
      </c>
      <c r="AH68" s="1">
        <f t="shared" ref="AH68:AH77" si="66">AM68+AR68+AW68+BB68</f>
        <v>0</v>
      </c>
      <c r="AI68" s="1">
        <f t="shared" ref="AI68:AI77" si="67">AN68+AS68+AX68+BC68</f>
        <v>0.10332366</v>
      </c>
      <c r="AJ68" s="1">
        <f t="shared" si="52"/>
        <v>0</v>
      </c>
      <c r="AK68" s="1">
        <v>0</v>
      </c>
      <c r="AL68" s="1">
        <v>0</v>
      </c>
      <c r="AM68" s="1">
        <v>0</v>
      </c>
      <c r="AN68" s="1">
        <v>0</v>
      </c>
      <c r="AO68" s="1">
        <f t="shared" ref="AO68:AO77" si="68">SUM(AP68:AS68)</f>
        <v>3.3887599000000002</v>
      </c>
      <c r="AP68" s="1">
        <v>0</v>
      </c>
      <c r="AQ68" s="1">
        <v>3.2854362400000001</v>
      </c>
      <c r="AR68" s="1">
        <v>0</v>
      </c>
      <c r="AS68" s="1">
        <v>0.10332366</v>
      </c>
      <c r="AT68" s="1">
        <f t="shared" ref="AT68:AT77" si="69">SUM(AU68:AX68)</f>
        <v>0</v>
      </c>
      <c r="AU68" s="1">
        <v>0</v>
      </c>
      <c r="AV68" s="1">
        <v>0</v>
      </c>
      <c r="AW68" s="1">
        <v>0</v>
      </c>
      <c r="AX68" s="1">
        <v>0</v>
      </c>
      <c r="AY68" s="1">
        <f t="shared" ref="AY68:AY77" si="70">SUM(AZ68:BC68)</f>
        <v>0</v>
      </c>
      <c r="AZ68" s="1">
        <v>0</v>
      </c>
      <c r="BA68" s="1">
        <v>0</v>
      </c>
      <c r="BB68" s="1">
        <v>0</v>
      </c>
      <c r="BC68" s="1">
        <v>0</v>
      </c>
    </row>
    <row r="69" spans="1:55" ht="47.25" x14ac:dyDescent="0.25">
      <c r="A69" s="3" t="s">
        <v>129</v>
      </c>
      <c r="B69" s="29" t="s">
        <v>345</v>
      </c>
      <c r="C69" s="31" t="s">
        <v>346</v>
      </c>
      <c r="D69" s="9" t="s">
        <v>91</v>
      </c>
      <c r="E69" s="1">
        <f t="shared" si="57"/>
        <v>8.2559999999999995E-3</v>
      </c>
      <c r="F69" s="1">
        <f t="shared" si="58"/>
        <v>8.2559999999999995E-3</v>
      </c>
      <c r="G69" s="1">
        <f t="shared" si="59"/>
        <v>0</v>
      </c>
      <c r="H69" s="1">
        <f t="shared" si="60"/>
        <v>0</v>
      </c>
      <c r="I69" s="1">
        <f t="shared" si="61"/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f t="shared" si="62"/>
        <v>8.2559999999999995E-3</v>
      </c>
      <c r="P69" s="1">
        <f>6880/1000000*1.2</f>
        <v>8.2559999999999995E-3</v>
      </c>
      <c r="Q69" s="1">
        <v>0</v>
      </c>
      <c r="R69" s="1">
        <v>0</v>
      </c>
      <c r="S69" s="1">
        <v>0</v>
      </c>
      <c r="T69" s="1">
        <f t="shared" si="46"/>
        <v>0</v>
      </c>
      <c r="U69" s="1">
        <v>0</v>
      </c>
      <c r="V69" s="1">
        <v>0</v>
      </c>
      <c r="W69" s="1">
        <v>0</v>
      </c>
      <c r="X69" s="1">
        <v>0</v>
      </c>
      <c r="Y69" s="7">
        <v>0</v>
      </c>
      <c r="Z69" s="1">
        <v>0</v>
      </c>
      <c r="AA69" s="1">
        <v>0</v>
      </c>
      <c r="AB69" s="1">
        <v>0</v>
      </c>
      <c r="AC69" s="1">
        <v>0</v>
      </c>
      <c r="AD69" s="9" t="s">
        <v>91</v>
      </c>
      <c r="AE69" s="1">
        <f t="shared" si="63"/>
        <v>6.8799999999999998E-3</v>
      </c>
      <c r="AF69" s="1">
        <f t="shared" si="64"/>
        <v>6.8799999999999998E-3</v>
      </c>
      <c r="AG69" s="1">
        <f t="shared" si="65"/>
        <v>0</v>
      </c>
      <c r="AH69" s="1">
        <f t="shared" si="66"/>
        <v>0</v>
      </c>
      <c r="AI69" s="1">
        <f t="shared" si="67"/>
        <v>0</v>
      </c>
      <c r="AJ69" s="1">
        <f t="shared" si="52"/>
        <v>0</v>
      </c>
      <c r="AK69" s="1">
        <v>0</v>
      </c>
      <c r="AL69" s="1">
        <v>0</v>
      </c>
      <c r="AM69" s="1">
        <v>0</v>
      </c>
      <c r="AN69" s="1">
        <v>0</v>
      </c>
      <c r="AO69" s="1">
        <f t="shared" si="68"/>
        <v>6.8799999999999998E-3</v>
      </c>
      <c r="AP69" s="1">
        <f>6880/1000000</f>
        <v>6.8799999999999998E-3</v>
      </c>
      <c r="AQ69" s="1">
        <v>0</v>
      </c>
      <c r="AR69" s="1">
        <v>0</v>
      </c>
      <c r="AS69" s="1">
        <v>0</v>
      </c>
      <c r="AT69" s="1">
        <f t="shared" si="69"/>
        <v>0</v>
      </c>
      <c r="AU69" s="1">
        <v>0</v>
      </c>
      <c r="AV69" s="1">
        <v>0</v>
      </c>
      <c r="AW69" s="1">
        <v>0</v>
      </c>
      <c r="AX69" s="1">
        <v>0</v>
      </c>
      <c r="AY69" s="1">
        <f t="shared" si="70"/>
        <v>0</v>
      </c>
      <c r="AZ69" s="1">
        <v>0</v>
      </c>
      <c r="BA69" s="1">
        <v>0</v>
      </c>
      <c r="BB69" s="1">
        <v>0</v>
      </c>
      <c r="BC69" s="1">
        <v>0</v>
      </c>
    </row>
    <row r="70" spans="1:55" ht="57.75" customHeight="1" x14ac:dyDescent="0.25">
      <c r="A70" s="3" t="s">
        <v>130</v>
      </c>
      <c r="B70" s="29" t="s">
        <v>347</v>
      </c>
      <c r="C70" s="31" t="s">
        <v>348</v>
      </c>
      <c r="D70" s="9" t="s">
        <v>91</v>
      </c>
      <c r="E70" s="1">
        <f t="shared" si="57"/>
        <v>1.3757099159999999</v>
      </c>
      <c r="F70" s="1">
        <f t="shared" si="58"/>
        <v>0</v>
      </c>
      <c r="G70" s="1">
        <f t="shared" si="59"/>
        <v>1.3757099159999999</v>
      </c>
      <c r="H70" s="1">
        <f t="shared" si="60"/>
        <v>0</v>
      </c>
      <c r="I70" s="1">
        <f t="shared" si="61"/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f t="shared" si="62"/>
        <v>1.3757099159999999</v>
      </c>
      <c r="P70" s="1">
        <v>0</v>
      </c>
      <c r="Q70" s="1">
        <f>1.14642493*1.2</f>
        <v>1.3757099159999999</v>
      </c>
      <c r="R70" s="1">
        <v>0</v>
      </c>
      <c r="S70" s="1">
        <v>0</v>
      </c>
      <c r="T70" s="1">
        <f t="shared" si="46"/>
        <v>0</v>
      </c>
      <c r="U70" s="1">
        <v>0</v>
      </c>
      <c r="V70" s="1">
        <v>0</v>
      </c>
      <c r="W70" s="1">
        <v>0</v>
      </c>
      <c r="X70" s="1">
        <v>0</v>
      </c>
      <c r="Y70" s="7">
        <v>0</v>
      </c>
      <c r="Z70" s="1">
        <v>0</v>
      </c>
      <c r="AA70" s="1">
        <v>0</v>
      </c>
      <c r="AB70" s="1">
        <v>0</v>
      </c>
      <c r="AC70" s="1">
        <v>0</v>
      </c>
      <c r="AD70" s="9" t="s">
        <v>91</v>
      </c>
      <c r="AE70" s="1">
        <f t="shared" si="63"/>
        <v>0</v>
      </c>
      <c r="AF70" s="1">
        <f t="shared" si="64"/>
        <v>0</v>
      </c>
      <c r="AG70" s="1">
        <f t="shared" si="65"/>
        <v>0</v>
      </c>
      <c r="AH70" s="1">
        <f t="shared" si="66"/>
        <v>0</v>
      </c>
      <c r="AI70" s="1">
        <f t="shared" si="67"/>
        <v>0</v>
      </c>
      <c r="AJ70" s="1">
        <f t="shared" si="52"/>
        <v>0</v>
      </c>
      <c r="AK70" s="1">
        <v>0</v>
      </c>
      <c r="AL70" s="1">
        <v>0</v>
      </c>
      <c r="AM70" s="1">
        <v>0</v>
      </c>
      <c r="AN70" s="1">
        <v>0</v>
      </c>
      <c r="AO70" s="1">
        <f t="shared" si="68"/>
        <v>0</v>
      </c>
      <c r="AP70" s="1">
        <v>0</v>
      </c>
      <c r="AQ70" s="1">
        <v>0</v>
      </c>
      <c r="AR70" s="1">
        <v>0</v>
      </c>
      <c r="AS70" s="1">
        <v>0</v>
      </c>
      <c r="AT70" s="1">
        <f t="shared" si="69"/>
        <v>0</v>
      </c>
      <c r="AU70" s="1">
        <v>0</v>
      </c>
      <c r="AV70" s="1">
        <v>0</v>
      </c>
      <c r="AW70" s="1">
        <v>0</v>
      </c>
      <c r="AX70" s="1">
        <v>0</v>
      </c>
      <c r="AY70" s="1">
        <f t="shared" si="70"/>
        <v>0</v>
      </c>
      <c r="AZ70" s="1">
        <v>0</v>
      </c>
      <c r="BA70" s="1">
        <v>0</v>
      </c>
      <c r="BB70" s="1">
        <v>0</v>
      </c>
      <c r="BC70" s="1">
        <v>0</v>
      </c>
    </row>
    <row r="71" spans="1:55" ht="75" x14ac:dyDescent="0.25">
      <c r="A71" s="3" t="s">
        <v>131</v>
      </c>
      <c r="B71" s="37" t="s">
        <v>349</v>
      </c>
      <c r="C71" s="3" t="s">
        <v>350</v>
      </c>
      <c r="D71" s="9" t="s">
        <v>91</v>
      </c>
      <c r="E71" s="1">
        <f t="shared" si="57"/>
        <v>4.5960000000000003E-3</v>
      </c>
      <c r="F71" s="1">
        <f t="shared" si="58"/>
        <v>4.5960000000000003E-3</v>
      </c>
      <c r="G71" s="1">
        <f t="shared" si="59"/>
        <v>0</v>
      </c>
      <c r="H71" s="1">
        <f t="shared" si="60"/>
        <v>0</v>
      </c>
      <c r="I71" s="1">
        <f t="shared" si="61"/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f t="shared" si="62"/>
        <v>4.5960000000000003E-3</v>
      </c>
      <c r="P71" s="1">
        <f>3830/1000000*1.2</f>
        <v>4.5960000000000003E-3</v>
      </c>
      <c r="Q71" s="1">
        <v>0</v>
      </c>
      <c r="R71" s="1">
        <v>0</v>
      </c>
      <c r="S71" s="1">
        <v>0</v>
      </c>
      <c r="T71" s="1">
        <f t="shared" si="46"/>
        <v>0</v>
      </c>
      <c r="U71" s="1">
        <v>0</v>
      </c>
      <c r="V71" s="1">
        <v>0</v>
      </c>
      <c r="W71" s="1">
        <v>0</v>
      </c>
      <c r="X71" s="1">
        <v>0</v>
      </c>
      <c r="Y71" s="7">
        <v>0</v>
      </c>
      <c r="Z71" s="1">
        <v>0</v>
      </c>
      <c r="AA71" s="1">
        <v>0</v>
      </c>
      <c r="AB71" s="1">
        <v>0</v>
      </c>
      <c r="AC71" s="1">
        <v>0</v>
      </c>
      <c r="AD71" s="9" t="s">
        <v>91</v>
      </c>
      <c r="AE71" s="1">
        <f t="shared" si="63"/>
        <v>3.8300000000000001E-3</v>
      </c>
      <c r="AF71" s="1">
        <f t="shared" si="64"/>
        <v>3.8300000000000001E-3</v>
      </c>
      <c r="AG71" s="1">
        <f t="shared" si="65"/>
        <v>0</v>
      </c>
      <c r="AH71" s="1">
        <f t="shared" si="66"/>
        <v>0</v>
      </c>
      <c r="AI71" s="1">
        <f t="shared" si="67"/>
        <v>0</v>
      </c>
      <c r="AJ71" s="1">
        <f t="shared" si="52"/>
        <v>0</v>
      </c>
      <c r="AK71" s="1">
        <v>0</v>
      </c>
      <c r="AL71" s="1">
        <v>0</v>
      </c>
      <c r="AM71" s="1">
        <v>0</v>
      </c>
      <c r="AN71" s="1">
        <v>0</v>
      </c>
      <c r="AO71" s="1">
        <f t="shared" si="68"/>
        <v>3.8300000000000001E-3</v>
      </c>
      <c r="AP71" s="1">
        <f>3830/1000000</f>
        <v>3.8300000000000001E-3</v>
      </c>
      <c r="AQ71" s="1">
        <v>0</v>
      </c>
      <c r="AR71" s="1">
        <v>0</v>
      </c>
      <c r="AS71" s="1">
        <v>0</v>
      </c>
      <c r="AT71" s="1">
        <f t="shared" si="69"/>
        <v>0</v>
      </c>
      <c r="AU71" s="1">
        <v>0</v>
      </c>
      <c r="AV71" s="1">
        <v>0</v>
      </c>
      <c r="AW71" s="1">
        <v>0</v>
      </c>
      <c r="AX71" s="1">
        <v>0</v>
      </c>
      <c r="AY71" s="1">
        <f t="shared" si="70"/>
        <v>0</v>
      </c>
      <c r="AZ71" s="1">
        <v>0</v>
      </c>
      <c r="BA71" s="1">
        <v>0</v>
      </c>
      <c r="BB71" s="1">
        <v>0</v>
      </c>
      <c r="BC71" s="1">
        <v>0</v>
      </c>
    </row>
    <row r="72" spans="1:55" ht="75" x14ac:dyDescent="0.25">
      <c r="A72" s="3" t="s">
        <v>132</v>
      </c>
      <c r="B72" s="37" t="s">
        <v>351</v>
      </c>
      <c r="C72" s="3" t="s">
        <v>352</v>
      </c>
      <c r="D72" s="9" t="s">
        <v>91</v>
      </c>
      <c r="E72" s="1">
        <f t="shared" si="57"/>
        <v>8.7259548000000006E-2</v>
      </c>
      <c r="F72" s="1">
        <f t="shared" si="58"/>
        <v>0</v>
      </c>
      <c r="G72" s="1">
        <f t="shared" si="59"/>
        <v>8.7259548000000006E-2</v>
      </c>
      <c r="H72" s="1">
        <f t="shared" si="60"/>
        <v>0</v>
      </c>
      <c r="I72" s="1">
        <f t="shared" si="61"/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f t="shared" si="62"/>
        <v>8.7259548000000006E-2</v>
      </c>
      <c r="P72" s="1">
        <v>0</v>
      </c>
      <c r="Q72" s="1">
        <f>0.07271629*1.2</f>
        <v>8.7259548000000006E-2</v>
      </c>
      <c r="R72" s="1">
        <v>0</v>
      </c>
      <c r="S72" s="1">
        <v>0</v>
      </c>
      <c r="T72" s="1">
        <f t="shared" si="46"/>
        <v>0</v>
      </c>
      <c r="U72" s="1">
        <v>0</v>
      </c>
      <c r="V72" s="1">
        <v>0</v>
      </c>
      <c r="W72" s="1">
        <v>0</v>
      </c>
      <c r="X72" s="1">
        <v>0</v>
      </c>
      <c r="Y72" s="7">
        <v>0</v>
      </c>
      <c r="Z72" s="1">
        <v>0</v>
      </c>
      <c r="AA72" s="1">
        <v>0</v>
      </c>
      <c r="AB72" s="1">
        <v>0</v>
      </c>
      <c r="AC72" s="1">
        <v>0</v>
      </c>
      <c r="AD72" s="9" t="s">
        <v>91</v>
      </c>
      <c r="AE72" s="1">
        <f t="shared" si="63"/>
        <v>7.2716290000000003E-2</v>
      </c>
      <c r="AF72" s="1">
        <f t="shared" si="64"/>
        <v>0</v>
      </c>
      <c r="AG72" s="1">
        <f t="shared" si="65"/>
        <v>7.2716290000000003E-2</v>
      </c>
      <c r="AH72" s="1">
        <f t="shared" si="66"/>
        <v>0</v>
      </c>
      <c r="AI72" s="1">
        <f t="shared" si="67"/>
        <v>0</v>
      </c>
      <c r="AJ72" s="1">
        <f t="shared" si="52"/>
        <v>0</v>
      </c>
      <c r="AK72" s="1">
        <v>0</v>
      </c>
      <c r="AL72" s="1">
        <v>0</v>
      </c>
      <c r="AM72" s="1">
        <v>0</v>
      </c>
      <c r="AN72" s="1">
        <v>0</v>
      </c>
      <c r="AO72" s="1">
        <f t="shared" si="68"/>
        <v>7.2716290000000003E-2</v>
      </c>
      <c r="AP72" s="1">
        <v>0</v>
      </c>
      <c r="AQ72" s="1">
        <v>7.2716290000000003E-2</v>
      </c>
      <c r="AR72" s="1">
        <v>0</v>
      </c>
      <c r="AS72" s="1">
        <v>0</v>
      </c>
      <c r="AT72" s="1">
        <f t="shared" si="69"/>
        <v>0</v>
      </c>
      <c r="AU72" s="1">
        <v>0</v>
      </c>
      <c r="AV72" s="1">
        <v>0</v>
      </c>
      <c r="AW72" s="1">
        <v>0</v>
      </c>
      <c r="AX72" s="1">
        <v>0</v>
      </c>
      <c r="AY72" s="1">
        <f t="shared" si="70"/>
        <v>0</v>
      </c>
      <c r="AZ72" s="1">
        <v>0</v>
      </c>
      <c r="BA72" s="1">
        <v>0</v>
      </c>
      <c r="BB72" s="1">
        <v>0</v>
      </c>
      <c r="BC72" s="1">
        <v>0</v>
      </c>
    </row>
    <row r="73" spans="1:55" ht="56.25" x14ac:dyDescent="0.25">
      <c r="A73" s="3" t="s">
        <v>133</v>
      </c>
      <c r="B73" s="37" t="s">
        <v>353</v>
      </c>
      <c r="C73" s="3" t="s">
        <v>354</v>
      </c>
      <c r="D73" s="9" t="s">
        <v>91</v>
      </c>
      <c r="E73" s="1">
        <f t="shared" si="57"/>
        <v>0.89224114799999998</v>
      </c>
      <c r="F73" s="1">
        <f t="shared" si="58"/>
        <v>2.3004E-2</v>
      </c>
      <c r="G73" s="1">
        <f t="shared" si="59"/>
        <v>0.86923714799999996</v>
      </c>
      <c r="H73" s="1">
        <f t="shared" si="60"/>
        <v>0</v>
      </c>
      <c r="I73" s="1">
        <f t="shared" si="61"/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f t="shared" si="62"/>
        <v>2.3004E-2</v>
      </c>
      <c r="P73" s="1">
        <f>0.01917*1.2</f>
        <v>2.3004E-2</v>
      </c>
      <c r="Q73" s="1">
        <v>0</v>
      </c>
      <c r="R73" s="1">
        <v>0</v>
      </c>
      <c r="S73" s="1">
        <v>0</v>
      </c>
      <c r="T73" s="1">
        <f t="shared" si="46"/>
        <v>0.86923714799999996</v>
      </c>
      <c r="U73" s="1">
        <v>0</v>
      </c>
      <c r="V73" s="1">
        <f>0.72436429*1.2</f>
        <v>0.86923714799999996</v>
      </c>
      <c r="W73" s="1">
        <v>0</v>
      </c>
      <c r="X73" s="1">
        <v>0</v>
      </c>
      <c r="Y73" s="7">
        <v>0</v>
      </c>
      <c r="Z73" s="1">
        <v>0</v>
      </c>
      <c r="AA73" s="1">
        <v>0</v>
      </c>
      <c r="AB73" s="1">
        <v>0</v>
      </c>
      <c r="AC73" s="1">
        <v>0</v>
      </c>
      <c r="AD73" s="9" t="s">
        <v>91</v>
      </c>
      <c r="AE73" s="1">
        <f t="shared" si="63"/>
        <v>0.74353429000000004</v>
      </c>
      <c r="AF73" s="1">
        <f t="shared" si="64"/>
        <v>1.917E-2</v>
      </c>
      <c r="AG73" s="1">
        <f t="shared" si="65"/>
        <v>0.72436429000000002</v>
      </c>
      <c r="AH73" s="1">
        <f t="shared" si="66"/>
        <v>0</v>
      </c>
      <c r="AI73" s="1">
        <f t="shared" si="67"/>
        <v>0</v>
      </c>
      <c r="AJ73" s="1">
        <f t="shared" si="52"/>
        <v>0</v>
      </c>
      <c r="AK73" s="1">
        <v>0</v>
      </c>
      <c r="AL73" s="1">
        <v>0</v>
      </c>
      <c r="AM73" s="1">
        <v>0</v>
      </c>
      <c r="AN73" s="1">
        <v>0</v>
      </c>
      <c r="AO73" s="1">
        <f t="shared" si="68"/>
        <v>1.917E-2</v>
      </c>
      <c r="AP73" s="1">
        <v>1.917E-2</v>
      </c>
      <c r="AQ73" s="1">
        <v>0</v>
      </c>
      <c r="AR73" s="1">
        <v>0</v>
      </c>
      <c r="AS73" s="1">
        <v>0</v>
      </c>
      <c r="AT73" s="1">
        <f t="shared" si="69"/>
        <v>0.72436429000000002</v>
      </c>
      <c r="AU73" s="1">
        <v>0</v>
      </c>
      <c r="AV73" s="1">
        <v>0.72436429000000002</v>
      </c>
      <c r="AW73" s="1">
        <v>0</v>
      </c>
      <c r="AX73" s="1">
        <v>0</v>
      </c>
      <c r="AY73" s="1">
        <f t="shared" si="70"/>
        <v>0</v>
      </c>
      <c r="AZ73" s="1">
        <v>0</v>
      </c>
      <c r="BA73" s="1">
        <v>0</v>
      </c>
      <c r="BB73" s="1">
        <v>0</v>
      </c>
      <c r="BC73" s="1">
        <v>0</v>
      </c>
    </row>
    <row r="74" spans="1:55" ht="75" x14ac:dyDescent="0.25">
      <c r="A74" s="3" t="s">
        <v>134</v>
      </c>
      <c r="B74" s="37" t="s">
        <v>355</v>
      </c>
      <c r="C74" s="3" t="s">
        <v>356</v>
      </c>
      <c r="D74" s="9" t="s">
        <v>91</v>
      </c>
      <c r="E74" s="1">
        <f t="shared" si="57"/>
        <v>3.6887999999999997E-2</v>
      </c>
      <c r="F74" s="1">
        <f t="shared" si="58"/>
        <v>3.6887999999999997E-2</v>
      </c>
      <c r="G74" s="1">
        <f t="shared" si="59"/>
        <v>0</v>
      </c>
      <c r="H74" s="1">
        <f t="shared" si="60"/>
        <v>0</v>
      </c>
      <c r="I74" s="1">
        <f t="shared" si="61"/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f t="shared" si="62"/>
        <v>3.6887999999999997E-2</v>
      </c>
      <c r="P74" s="1">
        <f>0.03074*1.2</f>
        <v>3.6887999999999997E-2</v>
      </c>
      <c r="Q74" s="1">
        <v>0</v>
      </c>
      <c r="R74" s="1">
        <v>0</v>
      </c>
      <c r="S74" s="1">
        <v>0</v>
      </c>
      <c r="T74" s="1">
        <f t="shared" si="46"/>
        <v>0</v>
      </c>
      <c r="U74" s="1">
        <v>0</v>
      </c>
      <c r="V74" s="1">
        <v>0</v>
      </c>
      <c r="W74" s="1">
        <v>0</v>
      </c>
      <c r="X74" s="1">
        <v>0</v>
      </c>
      <c r="Y74" s="7">
        <v>0</v>
      </c>
      <c r="Z74" s="1">
        <v>0</v>
      </c>
      <c r="AA74" s="1">
        <v>0</v>
      </c>
      <c r="AB74" s="1">
        <v>0</v>
      </c>
      <c r="AC74" s="1">
        <v>0</v>
      </c>
      <c r="AD74" s="9" t="s">
        <v>91</v>
      </c>
      <c r="AE74" s="1">
        <f t="shared" si="63"/>
        <v>3.074E-2</v>
      </c>
      <c r="AF74" s="1">
        <f t="shared" si="64"/>
        <v>3.074E-2</v>
      </c>
      <c r="AG74" s="1">
        <f t="shared" si="65"/>
        <v>0</v>
      </c>
      <c r="AH74" s="1">
        <f t="shared" si="66"/>
        <v>0</v>
      </c>
      <c r="AI74" s="1">
        <f t="shared" si="67"/>
        <v>0</v>
      </c>
      <c r="AJ74" s="1">
        <f t="shared" si="52"/>
        <v>0</v>
      </c>
      <c r="AK74" s="1">
        <v>0</v>
      </c>
      <c r="AL74" s="1">
        <v>0</v>
      </c>
      <c r="AM74" s="1">
        <v>0</v>
      </c>
      <c r="AN74" s="1">
        <v>0</v>
      </c>
      <c r="AO74" s="1">
        <f t="shared" si="68"/>
        <v>3.074E-2</v>
      </c>
      <c r="AP74" s="1">
        <v>3.074E-2</v>
      </c>
      <c r="AQ74" s="1">
        <v>0</v>
      </c>
      <c r="AR74" s="1">
        <v>0</v>
      </c>
      <c r="AS74" s="1">
        <v>0</v>
      </c>
      <c r="AT74" s="1">
        <f t="shared" si="69"/>
        <v>0</v>
      </c>
      <c r="AU74" s="1">
        <v>0</v>
      </c>
      <c r="AV74" s="1">
        <v>0</v>
      </c>
      <c r="AW74" s="1">
        <v>0</v>
      </c>
      <c r="AX74" s="1">
        <v>0</v>
      </c>
      <c r="AY74" s="1">
        <f t="shared" si="70"/>
        <v>0</v>
      </c>
      <c r="AZ74" s="1">
        <v>0</v>
      </c>
      <c r="BA74" s="1">
        <v>0</v>
      </c>
      <c r="BB74" s="1">
        <v>0</v>
      </c>
      <c r="BC74" s="1">
        <v>0</v>
      </c>
    </row>
    <row r="75" spans="1:55" ht="56.25" x14ac:dyDescent="0.25">
      <c r="A75" s="3" t="s">
        <v>135</v>
      </c>
      <c r="B75" s="37" t="s">
        <v>357</v>
      </c>
      <c r="C75" s="3" t="s">
        <v>358</v>
      </c>
      <c r="D75" s="9" t="s">
        <v>91</v>
      </c>
      <c r="E75" s="1">
        <f t="shared" si="57"/>
        <v>0.26088170399999999</v>
      </c>
      <c r="F75" s="1">
        <f t="shared" si="58"/>
        <v>0.26088170399999999</v>
      </c>
      <c r="G75" s="1">
        <f t="shared" si="59"/>
        <v>0</v>
      </c>
      <c r="H75" s="1">
        <f t="shared" si="60"/>
        <v>0</v>
      </c>
      <c r="I75" s="1">
        <f t="shared" si="61"/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f t="shared" si="62"/>
        <v>0.26088170399999999</v>
      </c>
      <c r="P75" s="1">
        <f>0.21740142*1.2</f>
        <v>0.26088170399999999</v>
      </c>
      <c r="Q75" s="1">
        <v>0</v>
      </c>
      <c r="R75" s="1">
        <v>0</v>
      </c>
      <c r="S75" s="1">
        <v>0</v>
      </c>
      <c r="T75" s="1">
        <f t="shared" si="46"/>
        <v>0</v>
      </c>
      <c r="U75" s="1">
        <v>0</v>
      </c>
      <c r="V75" s="1">
        <v>0</v>
      </c>
      <c r="W75" s="1">
        <v>0</v>
      </c>
      <c r="X75" s="1">
        <v>0</v>
      </c>
      <c r="Y75" s="7">
        <v>0</v>
      </c>
      <c r="Z75" s="1">
        <v>0</v>
      </c>
      <c r="AA75" s="1">
        <v>0</v>
      </c>
      <c r="AB75" s="1">
        <v>0</v>
      </c>
      <c r="AC75" s="1">
        <v>0</v>
      </c>
      <c r="AD75" s="9" t="s">
        <v>91</v>
      </c>
      <c r="AE75" s="1">
        <f t="shared" si="63"/>
        <v>0.21740142000000001</v>
      </c>
      <c r="AF75" s="1">
        <f t="shared" si="64"/>
        <v>0.21740142000000001</v>
      </c>
      <c r="AG75" s="1">
        <f t="shared" si="65"/>
        <v>0</v>
      </c>
      <c r="AH75" s="1">
        <f t="shared" si="66"/>
        <v>0</v>
      </c>
      <c r="AI75" s="1">
        <f t="shared" si="67"/>
        <v>0</v>
      </c>
      <c r="AJ75" s="1">
        <f t="shared" si="52"/>
        <v>0</v>
      </c>
      <c r="AK75" s="1">
        <v>0</v>
      </c>
      <c r="AL75" s="1">
        <v>0</v>
      </c>
      <c r="AM75" s="1">
        <v>0</v>
      </c>
      <c r="AN75" s="1">
        <v>0</v>
      </c>
      <c r="AO75" s="1">
        <f t="shared" si="68"/>
        <v>0.21740142000000001</v>
      </c>
      <c r="AP75" s="1">
        <v>0.21740142000000001</v>
      </c>
      <c r="AQ75" s="1">
        <v>0</v>
      </c>
      <c r="AR75" s="1">
        <v>0</v>
      </c>
      <c r="AS75" s="1">
        <v>0</v>
      </c>
      <c r="AT75" s="1">
        <f t="shared" si="69"/>
        <v>0</v>
      </c>
      <c r="AU75" s="1">
        <v>0</v>
      </c>
      <c r="AV75" s="1">
        <v>0</v>
      </c>
      <c r="AW75" s="1">
        <v>0</v>
      </c>
      <c r="AX75" s="1">
        <v>0</v>
      </c>
      <c r="AY75" s="1">
        <f t="shared" si="70"/>
        <v>0</v>
      </c>
      <c r="AZ75" s="1">
        <v>0</v>
      </c>
      <c r="BA75" s="1">
        <v>0</v>
      </c>
      <c r="BB75" s="1">
        <v>0</v>
      </c>
      <c r="BC75" s="1">
        <v>0</v>
      </c>
    </row>
    <row r="76" spans="1:55" ht="75" x14ac:dyDescent="0.25">
      <c r="A76" s="3" t="s">
        <v>136</v>
      </c>
      <c r="B76" s="37" t="s">
        <v>359</v>
      </c>
      <c r="C76" s="3" t="s">
        <v>360</v>
      </c>
      <c r="D76" s="9" t="s">
        <v>91</v>
      </c>
      <c r="E76" s="1">
        <f t="shared" si="57"/>
        <v>2.8631999999999998E-2</v>
      </c>
      <c r="F76" s="1">
        <f t="shared" si="58"/>
        <v>2.8631999999999998E-2</v>
      </c>
      <c r="G76" s="1">
        <f t="shared" si="59"/>
        <v>0</v>
      </c>
      <c r="H76" s="1">
        <f t="shared" si="60"/>
        <v>0</v>
      </c>
      <c r="I76" s="1">
        <f t="shared" si="61"/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f t="shared" si="62"/>
        <v>2.8631999999999998E-2</v>
      </c>
      <c r="P76" s="1">
        <f>0.02386*1.2</f>
        <v>2.8631999999999998E-2</v>
      </c>
      <c r="Q76" s="1">
        <v>0</v>
      </c>
      <c r="R76" s="1">
        <v>0</v>
      </c>
      <c r="S76" s="1">
        <v>0</v>
      </c>
      <c r="T76" s="1">
        <f t="shared" si="46"/>
        <v>0</v>
      </c>
      <c r="U76" s="1">
        <v>0</v>
      </c>
      <c r="V76" s="1">
        <v>0</v>
      </c>
      <c r="W76" s="1">
        <v>0</v>
      </c>
      <c r="X76" s="1">
        <v>0</v>
      </c>
      <c r="Y76" s="7">
        <v>0</v>
      </c>
      <c r="Z76" s="1">
        <v>0</v>
      </c>
      <c r="AA76" s="1">
        <v>0</v>
      </c>
      <c r="AB76" s="1">
        <v>0</v>
      </c>
      <c r="AC76" s="1">
        <v>0</v>
      </c>
      <c r="AD76" s="9" t="s">
        <v>91</v>
      </c>
      <c r="AE76" s="1">
        <f t="shared" si="63"/>
        <v>2.3859999999999999E-2</v>
      </c>
      <c r="AF76" s="1">
        <f t="shared" si="64"/>
        <v>2.3859999999999999E-2</v>
      </c>
      <c r="AG76" s="1">
        <f t="shared" si="65"/>
        <v>0</v>
      </c>
      <c r="AH76" s="1">
        <f t="shared" si="66"/>
        <v>0</v>
      </c>
      <c r="AI76" s="1">
        <f t="shared" si="67"/>
        <v>0</v>
      </c>
      <c r="AJ76" s="1">
        <f t="shared" si="52"/>
        <v>0</v>
      </c>
      <c r="AK76" s="1">
        <v>0</v>
      </c>
      <c r="AL76" s="1">
        <v>0</v>
      </c>
      <c r="AM76" s="1">
        <v>0</v>
      </c>
      <c r="AN76" s="1">
        <v>0</v>
      </c>
      <c r="AO76" s="1">
        <f t="shared" si="68"/>
        <v>2.3859999999999999E-2</v>
      </c>
      <c r="AP76" s="1">
        <v>2.3859999999999999E-2</v>
      </c>
      <c r="AQ76" s="1">
        <v>0</v>
      </c>
      <c r="AR76" s="1">
        <v>0</v>
      </c>
      <c r="AS76" s="1">
        <v>0</v>
      </c>
      <c r="AT76" s="1">
        <f t="shared" si="69"/>
        <v>0</v>
      </c>
      <c r="AU76" s="1">
        <v>0</v>
      </c>
      <c r="AV76" s="1">
        <v>0</v>
      </c>
      <c r="AW76" s="1">
        <v>0</v>
      </c>
      <c r="AX76" s="1">
        <v>0</v>
      </c>
      <c r="AY76" s="1">
        <f t="shared" si="70"/>
        <v>0</v>
      </c>
      <c r="AZ76" s="1">
        <v>0</v>
      </c>
      <c r="BA76" s="1">
        <v>0</v>
      </c>
      <c r="BB76" s="1">
        <v>0</v>
      </c>
      <c r="BC76" s="1">
        <v>0</v>
      </c>
    </row>
    <row r="77" spans="1:55" ht="37.5" x14ac:dyDescent="0.25">
      <c r="A77" s="3" t="s">
        <v>137</v>
      </c>
      <c r="B77" s="37" t="s">
        <v>361</v>
      </c>
      <c r="C77" s="31" t="s">
        <v>362</v>
      </c>
      <c r="D77" s="9" t="s">
        <v>91</v>
      </c>
      <c r="E77" s="1">
        <f t="shared" si="57"/>
        <v>2.5042611359999998</v>
      </c>
      <c r="F77" s="1">
        <f t="shared" si="58"/>
        <v>0</v>
      </c>
      <c r="G77" s="1">
        <f t="shared" si="59"/>
        <v>2.4278581679999998</v>
      </c>
      <c r="H77" s="1">
        <f t="shared" si="60"/>
        <v>0</v>
      </c>
      <c r="I77" s="1">
        <f t="shared" si="61"/>
        <v>7.6402968000000002E-2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f t="shared" si="62"/>
        <v>2.4278581679999998</v>
      </c>
      <c r="P77" s="1">
        <v>0</v>
      </c>
      <c r="Q77" s="1">
        <f>2.02321514*1.2</f>
        <v>2.4278581679999998</v>
      </c>
      <c r="R77" s="1">
        <v>0</v>
      </c>
      <c r="S77" s="1">
        <v>0</v>
      </c>
      <c r="T77" s="1">
        <f t="shared" si="46"/>
        <v>7.6402968000000002E-2</v>
      </c>
      <c r="U77" s="1">
        <v>0</v>
      </c>
      <c r="V77" s="1">
        <v>0</v>
      </c>
      <c r="W77" s="1">
        <v>0</v>
      </c>
      <c r="X77" s="1">
        <f>0.06366914*1.2</f>
        <v>7.6402968000000002E-2</v>
      </c>
      <c r="Y77" s="7">
        <v>0</v>
      </c>
      <c r="Z77" s="1">
        <v>0</v>
      </c>
      <c r="AA77" s="1">
        <v>0</v>
      </c>
      <c r="AB77" s="1">
        <v>0</v>
      </c>
      <c r="AC77" s="1">
        <v>0</v>
      </c>
      <c r="AD77" s="9" t="s">
        <v>91</v>
      </c>
      <c r="AE77" s="1">
        <f t="shared" si="63"/>
        <v>2.08688428</v>
      </c>
      <c r="AF77" s="1">
        <f t="shared" si="64"/>
        <v>0</v>
      </c>
      <c r="AG77" s="1">
        <f t="shared" si="65"/>
        <v>2.02321514</v>
      </c>
      <c r="AH77" s="1">
        <f t="shared" si="66"/>
        <v>0</v>
      </c>
      <c r="AI77" s="1">
        <f t="shared" si="67"/>
        <v>6.3669139999999999E-2</v>
      </c>
      <c r="AJ77" s="1">
        <f t="shared" si="52"/>
        <v>0</v>
      </c>
      <c r="AK77" s="1">
        <v>0</v>
      </c>
      <c r="AL77" s="1">
        <v>0</v>
      </c>
      <c r="AM77" s="1">
        <v>0</v>
      </c>
      <c r="AN77" s="1">
        <v>0</v>
      </c>
      <c r="AO77" s="1">
        <f t="shared" si="68"/>
        <v>2.08688428</v>
      </c>
      <c r="AP77" s="1">
        <v>0</v>
      </c>
      <c r="AQ77" s="1">
        <v>2.02321514</v>
      </c>
      <c r="AR77" s="1">
        <v>0</v>
      </c>
      <c r="AS77" s="1">
        <v>6.3669139999999999E-2</v>
      </c>
      <c r="AT77" s="1">
        <f t="shared" si="69"/>
        <v>0</v>
      </c>
      <c r="AU77" s="1">
        <v>0</v>
      </c>
      <c r="AV77" s="1">
        <v>0</v>
      </c>
      <c r="AW77" s="1">
        <v>0</v>
      </c>
      <c r="AX77" s="1">
        <v>0</v>
      </c>
      <c r="AY77" s="1">
        <f t="shared" si="70"/>
        <v>0</v>
      </c>
      <c r="AZ77" s="1">
        <v>0</v>
      </c>
      <c r="BA77" s="1">
        <v>0</v>
      </c>
      <c r="BB77" s="1">
        <v>0</v>
      </c>
      <c r="BC77" s="1">
        <v>0</v>
      </c>
    </row>
    <row r="78" spans="1:55" ht="31.5" x14ac:dyDescent="0.25">
      <c r="A78" s="3" t="s">
        <v>138</v>
      </c>
      <c r="B78" s="29" t="s">
        <v>222</v>
      </c>
      <c r="C78" s="31" t="s">
        <v>223</v>
      </c>
      <c r="D78" s="9" t="s">
        <v>91</v>
      </c>
      <c r="E78" s="1">
        <f t="shared" si="44"/>
        <v>1.27</v>
      </c>
      <c r="F78" s="1">
        <f t="shared" si="44"/>
        <v>0.252</v>
      </c>
      <c r="G78" s="1">
        <f t="shared" si="44"/>
        <v>0.96</v>
      </c>
      <c r="H78" s="1">
        <f t="shared" si="44"/>
        <v>0</v>
      </c>
      <c r="I78" s="1">
        <f t="shared" si="44"/>
        <v>5.8137599999999998E-2</v>
      </c>
      <c r="J78" s="1">
        <v>1.27</v>
      </c>
      <c r="K78" s="1">
        <f>0.21*1.2</f>
        <v>0.252</v>
      </c>
      <c r="L78" s="1">
        <v>0.96</v>
      </c>
      <c r="M78" s="1">
        <v>0</v>
      </c>
      <c r="N78" s="1">
        <f>0.048448*1.2</f>
        <v>5.8137599999999998E-2</v>
      </c>
      <c r="O78" s="1">
        <f t="shared" si="45"/>
        <v>0</v>
      </c>
      <c r="P78" s="1">
        <v>0</v>
      </c>
      <c r="Q78" s="1">
        <v>0</v>
      </c>
      <c r="R78" s="1">
        <v>0</v>
      </c>
      <c r="S78" s="1">
        <v>0</v>
      </c>
      <c r="T78" s="1">
        <f t="shared" si="46"/>
        <v>0</v>
      </c>
      <c r="U78" s="1">
        <v>0</v>
      </c>
      <c r="V78" s="1">
        <v>0</v>
      </c>
      <c r="W78" s="1">
        <v>0</v>
      </c>
      <c r="X78" s="1">
        <v>0</v>
      </c>
      <c r="Y78" s="7">
        <v>0</v>
      </c>
      <c r="Z78" s="1">
        <v>0</v>
      </c>
      <c r="AA78" s="1">
        <v>0</v>
      </c>
      <c r="AB78" s="1">
        <v>0</v>
      </c>
      <c r="AC78" s="1">
        <v>0</v>
      </c>
      <c r="AD78" s="9" t="s">
        <v>91</v>
      </c>
      <c r="AE78" s="1">
        <f t="shared" si="47"/>
        <v>1.6749024200000002</v>
      </c>
      <c r="AF78" s="1">
        <f t="shared" si="48"/>
        <v>0.21299999999999999</v>
      </c>
      <c r="AG78" s="1">
        <f t="shared" si="49"/>
        <v>1.4119024200000001</v>
      </c>
      <c r="AH78" s="1">
        <f t="shared" si="50"/>
        <v>0</v>
      </c>
      <c r="AI78" s="1">
        <f t="shared" si="51"/>
        <v>0.05</v>
      </c>
      <c r="AJ78" s="1">
        <f t="shared" si="52"/>
        <v>1.6749024200000002</v>
      </c>
      <c r="AK78" s="1">
        <v>0.21299999999999999</v>
      </c>
      <c r="AL78" s="1">
        <v>1.4119024200000001</v>
      </c>
      <c r="AM78" s="1">
        <v>0</v>
      </c>
      <c r="AN78" s="1">
        <v>0.05</v>
      </c>
      <c r="AO78" s="1">
        <f t="shared" si="53"/>
        <v>0</v>
      </c>
      <c r="AP78" s="1">
        <v>0</v>
      </c>
      <c r="AQ78" s="1">
        <v>0</v>
      </c>
      <c r="AR78" s="1">
        <v>0</v>
      </c>
      <c r="AS78" s="1">
        <v>0</v>
      </c>
      <c r="AT78" s="1">
        <f t="shared" si="54"/>
        <v>0</v>
      </c>
      <c r="AU78" s="1">
        <v>0</v>
      </c>
      <c r="AV78" s="1">
        <v>0</v>
      </c>
      <c r="AW78" s="1">
        <v>0</v>
      </c>
      <c r="AX78" s="1">
        <v>0</v>
      </c>
      <c r="AY78" s="1">
        <f t="shared" si="55"/>
        <v>0</v>
      </c>
      <c r="AZ78" s="1">
        <v>0</v>
      </c>
      <c r="BA78" s="1">
        <v>0</v>
      </c>
      <c r="BB78" s="1">
        <v>0</v>
      </c>
      <c r="BC78" s="1">
        <v>0</v>
      </c>
    </row>
    <row r="79" spans="1:55" ht="47.25" x14ac:dyDescent="0.25">
      <c r="A79" s="3" t="s">
        <v>139</v>
      </c>
      <c r="B79" s="29" t="s">
        <v>226</v>
      </c>
      <c r="C79" s="31" t="s">
        <v>227</v>
      </c>
      <c r="D79" s="9" t="s">
        <v>91</v>
      </c>
      <c r="E79" s="1">
        <f t="shared" si="44"/>
        <v>5.5E-2</v>
      </c>
      <c r="F79" s="1">
        <f t="shared" si="44"/>
        <v>0.06</v>
      </c>
      <c r="G79" s="1">
        <f t="shared" si="44"/>
        <v>0</v>
      </c>
      <c r="H79" s="1">
        <f t="shared" si="44"/>
        <v>0</v>
      </c>
      <c r="I79" s="1">
        <f t="shared" si="44"/>
        <v>0</v>
      </c>
      <c r="J79" s="1">
        <v>5.5E-2</v>
      </c>
      <c r="K79" s="1">
        <v>0.06</v>
      </c>
      <c r="L79" s="1">
        <v>0</v>
      </c>
      <c r="M79" s="1">
        <v>0</v>
      </c>
      <c r="N79" s="1">
        <v>0</v>
      </c>
      <c r="O79" s="1">
        <f t="shared" si="45"/>
        <v>0</v>
      </c>
      <c r="P79" s="1">
        <v>0</v>
      </c>
      <c r="Q79" s="1">
        <v>0</v>
      </c>
      <c r="R79" s="1">
        <v>0</v>
      </c>
      <c r="S79" s="1">
        <v>0</v>
      </c>
      <c r="T79" s="1">
        <f t="shared" si="46"/>
        <v>0</v>
      </c>
      <c r="U79" s="1">
        <v>0</v>
      </c>
      <c r="V79" s="1">
        <v>0</v>
      </c>
      <c r="W79" s="1">
        <v>0</v>
      </c>
      <c r="X79" s="1">
        <v>0</v>
      </c>
      <c r="Y79" s="7">
        <v>0</v>
      </c>
      <c r="Z79" s="1">
        <v>0</v>
      </c>
      <c r="AA79" s="1">
        <v>0</v>
      </c>
      <c r="AB79" s="1">
        <v>0</v>
      </c>
      <c r="AC79" s="1">
        <v>0</v>
      </c>
      <c r="AD79" s="9" t="s">
        <v>91</v>
      </c>
      <c r="AE79" s="1">
        <f t="shared" si="47"/>
        <v>0</v>
      </c>
      <c r="AF79" s="1">
        <f t="shared" si="48"/>
        <v>0</v>
      </c>
      <c r="AG79" s="1">
        <f t="shared" si="49"/>
        <v>0</v>
      </c>
      <c r="AH79" s="1">
        <f t="shared" si="50"/>
        <v>0</v>
      </c>
      <c r="AI79" s="1">
        <f t="shared" si="51"/>
        <v>0</v>
      </c>
      <c r="AJ79" s="1">
        <f t="shared" si="52"/>
        <v>0</v>
      </c>
      <c r="AK79" s="1">
        <v>0</v>
      </c>
      <c r="AL79" s="1">
        <v>0</v>
      </c>
      <c r="AM79" s="1">
        <v>0</v>
      </c>
      <c r="AN79" s="1">
        <v>0</v>
      </c>
      <c r="AO79" s="1">
        <f t="shared" si="53"/>
        <v>0</v>
      </c>
      <c r="AP79" s="1">
        <v>0</v>
      </c>
      <c r="AQ79" s="1">
        <v>0</v>
      </c>
      <c r="AR79" s="1">
        <v>0</v>
      </c>
      <c r="AS79" s="1">
        <v>0</v>
      </c>
      <c r="AT79" s="1">
        <f t="shared" si="54"/>
        <v>0</v>
      </c>
      <c r="AU79" s="1">
        <v>0</v>
      </c>
      <c r="AV79" s="1">
        <v>0</v>
      </c>
      <c r="AW79" s="1">
        <v>0</v>
      </c>
      <c r="AX79" s="1">
        <v>0</v>
      </c>
      <c r="AY79" s="1">
        <f t="shared" si="55"/>
        <v>0</v>
      </c>
      <c r="AZ79" s="1">
        <v>0</v>
      </c>
      <c r="BA79" s="1">
        <v>0</v>
      </c>
      <c r="BB79" s="1">
        <v>0</v>
      </c>
      <c r="BC79" s="1">
        <v>0</v>
      </c>
    </row>
    <row r="80" spans="1:55" ht="47.25" x14ac:dyDescent="0.25">
      <c r="A80" s="3" t="s">
        <v>408</v>
      </c>
      <c r="B80" s="29" t="s">
        <v>224</v>
      </c>
      <c r="C80" s="31" t="s">
        <v>225</v>
      </c>
      <c r="D80" s="9" t="s">
        <v>91</v>
      </c>
      <c r="E80" s="1">
        <f t="shared" si="44"/>
        <v>5.51</v>
      </c>
      <c r="F80" s="1">
        <f t="shared" si="44"/>
        <v>0</v>
      </c>
      <c r="G80" s="1">
        <f t="shared" si="44"/>
        <v>5.51</v>
      </c>
      <c r="H80" s="1">
        <f t="shared" si="44"/>
        <v>0</v>
      </c>
      <c r="I80" s="1">
        <f t="shared" si="44"/>
        <v>0</v>
      </c>
      <c r="J80" s="1">
        <v>5.51</v>
      </c>
      <c r="K80" s="1">
        <v>0</v>
      </c>
      <c r="L80" s="1">
        <v>5.51</v>
      </c>
      <c r="M80" s="1">
        <v>0</v>
      </c>
      <c r="N80" s="1">
        <v>0</v>
      </c>
      <c r="O80" s="1">
        <f t="shared" si="45"/>
        <v>0</v>
      </c>
      <c r="P80" s="1">
        <v>0</v>
      </c>
      <c r="Q80" s="1">
        <v>0</v>
      </c>
      <c r="R80" s="1">
        <v>0</v>
      </c>
      <c r="S80" s="1">
        <v>0</v>
      </c>
      <c r="T80" s="1">
        <f t="shared" si="46"/>
        <v>0</v>
      </c>
      <c r="U80" s="1">
        <v>0</v>
      </c>
      <c r="V80" s="1">
        <v>0</v>
      </c>
      <c r="W80" s="1">
        <v>0</v>
      </c>
      <c r="X80" s="1">
        <v>0</v>
      </c>
      <c r="Y80" s="7">
        <v>0</v>
      </c>
      <c r="Z80" s="1">
        <v>0</v>
      </c>
      <c r="AA80" s="1">
        <v>0</v>
      </c>
      <c r="AB80" s="1">
        <v>0</v>
      </c>
      <c r="AC80" s="1">
        <v>0</v>
      </c>
      <c r="AD80" s="9" t="s">
        <v>91</v>
      </c>
      <c r="AE80" s="1">
        <f t="shared" si="47"/>
        <v>0</v>
      </c>
      <c r="AF80" s="1">
        <f t="shared" si="48"/>
        <v>0</v>
      </c>
      <c r="AG80" s="1">
        <f t="shared" si="49"/>
        <v>0</v>
      </c>
      <c r="AH80" s="1">
        <f t="shared" si="50"/>
        <v>0</v>
      </c>
      <c r="AI80" s="1">
        <f t="shared" si="51"/>
        <v>0</v>
      </c>
      <c r="AJ80" s="1">
        <f t="shared" si="52"/>
        <v>0</v>
      </c>
      <c r="AK80" s="1">
        <v>0</v>
      </c>
      <c r="AL80" s="1">
        <v>0</v>
      </c>
      <c r="AM80" s="1">
        <v>0</v>
      </c>
      <c r="AN80" s="1">
        <v>0</v>
      </c>
      <c r="AO80" s="1">
        <f t="shared" si="53"/>
        <v>0</v>
      </c>
      <c r="AP80" s="1">
        <v>0</v>
      </c>
      <c r="AQ80" s="1">
        <v>0</v>
      </c>
      <c r="AR80" s="1">
        <v>0</v>
      </c>
      <c r="AS80" s="1">
        <v>0</v>
      </c>
      <c r="AT80" s="1">
        <f t="shared" si="54"/>
        <v>0</v>
      </c>
      <c r="AU80" s="1">
        <v>0</v>
      </c>
      <c r="AV80" s="1">
        <v>0</v>
      </c>
      <c r="AW80" s="1">
        <v>0</v>
      </c>
      <c r="AX80" s="1">
        <v>0</v>
      </c>
      <c r="AY80" s="1">
        <f t="shared" si="55"/>
        <v>0</v>
      </c>
      <c r="AZ80" s="1">
        <v>0</v>
      </c>
      <c r="BA80" s="1">
        <v>0</v>
      </c>
      <c r="BB80" s="1">
        <v>0</v>
      </c>
      <c r="BC80" s="1">
        <v>0</v>
      </c>
    </row>
    <row r="81" spans="1:55" ht="31.5" x14ac:dyDescent="0.25">
      <c r="A81" s="3" t="s">
        <v>409</v>
      </c>
      <c r="B81" s="38" t="s">
        <v>228</v>
      </c>
      <c r="C81" s="29" t="s">
        <v>285</v>
      </c>
      <c r="D81" s="9" t="s">
        <v>91</v>
      </c>
      <c r="E81" s="1">
        <f t="shared" si="44"/>
        <v>0.18</v>
      </c>
      <c r="F81" s="1">
        <f t="shared" si="44"/>
        <v>0</v>
      </c>
      <c r="G81" s="1">
        <f t="shared" si="44"/>
        <v>0.18</v>
      </c>
      <c r="H81" s="1">
        <f t="shared" si="44"/>
        <v>0</v>
      </c>
      <c r="I81" s="1">
        <f t="shared" si="44"/>
        <v>0</v>
      </c>
      <c r="J81" s="1">
        <v>0.18</v>
      </c>
      <c r="K81" s="1">
        <v>0</v>
      </c>
      <c r="L81" s="1">
        <v>0.18</v>
      </c>
      <c r="M81" s="1">
        <v>0</v>
      </c>
      <c r="N81" s="1">
        <v>0</v>
      </c>
      <c r="O81" s="1">
        <f t="shared" si="45"/>
        <v>0</v>
      </c>
      <c r="P81" s="1">
        <v>0</v>
      </c>
      <c r="Q81" s="1">
        <v>0</v>
      </c>
      <c r="R81" s="1">
        <v>0</v>
      </c>
      <c r="S81" s="1">
        <v>0</v>
      </c>
      <c r="T81" s="1">
        <f t="shared" si="46"/>
        <v>0</v>
      </c>
      <c r="U81" s="1">
        <v>0</v>
      </c>
      <c r="V81" s="1">
        <v>0</v>
      </c>
      <c r="W81" s="1">
        <v>0</v>
      </c>
      <c r="X81" s="1">
        <v>0</v>
      </c>
      <c r="Y81" s="7">
        <v>0</v>
      </c>
      <c r="Z81" s="1">
        <v>0</v>
      </c>
      <c r="AA81" s="1">
        <v>0</v>
      </c>
      <c r="AB81" s="1">
        <v>0</v>
      </c>
      <c r="AC81" s="1">
        <v>0</v>
      </c>
      <c r="AD81" s="9" t="s">
        <v>91</v>
      </c>
      <c r="AE81" s="1">
        <f t="shared" si="47"/>
        <v>0.15</v>
      </c>
      <c r="AF81" s="1">
        <f t="shared" si="48"/>
        <v>0</v>
      </c>
      <c r="AG81" s="1">
        <f t="shared" si="49"/>
        <v>0.15</v>
      </c>
      <c r="AH81" s="1">
        <f t="shared" si="50"/>
        <v>0</v>
      </c>
      <c r="AI81" s="1">
        <f t="shared" si="51"/>
        <v>0</v>
      </c>
      <c r="AJ81" s="1">
        <f t="shared" si="52"/>
        <v>0.15</v>
      </c>
      <c r="AK81" s="1">
        <v>0</v>
      </c>
      <c r="AL81" s="1">
        <v>0.15</v>
      </c>
      <c r="AM81" s="1">
        <v>0</v>
      </c>
      <c r="AN81" s="1">
        <v>0</v>
      </c>
      <c r="AO81" s="1">
        <f t="shared" si="53"/>
        <v>0</v>
      </c>
      <c r="AP81" s="1">
        <v>0</v>
      </c>
      <c r="AQ81" s="1">
        <v>0</v>
      </c>
      <c r="AR81" s="1">
        <v>0</v>
      </c>
      <c r="AS81" s="1">
        <v>0</v>
      </c>
      <c r="AT81" s="1">
        <f t="shared" si="54"/>
        <v>0</v>
      </c>
      <c r="AU81" s="1">
        <v>0</v>
      </c>
      <c r="AV81" s="1">
        <v>0</v>
      </c>
      <c r="AW81" s="1">
        <v>0</v>
      </c>
      <c r="AX81" s="1">
        <v>0</v>
      </c>
      <c r="AY81" s="1">
        <f t="shared" si="55"/>
        <v>0</v>
      </c>
      <c r="AZ81" s="1">
        <v>0</v>
      </c>
      <c r="BA81" s="1">
        <v>0</v>
      </c>
      <c r="BB81" s="1">
        <v>0</v>
      </c>
      <c r="BC81" s="1">
        <v>0</v>
      </c>
    </row>
    <row r="82" spans="1:55" ht="31.5" x14ac:dyDescent="0.25">
      <c r="A82" s="3" t="s">
        <v>410</v>
      </c>
      <c r="B82" s="29" t="s">
        <v>207</v>
      </c>
      <c r="C82" s="31" t="s">
        <v>208</v>
      </c>
      <c r="D82" s="9" t="s">
        <v>91</v>
      </c>
      <c r="E82" s="1">
        <f t="shared" ref="E82:I92" si="71">J82+O82+T82+Y82</f>
        <v>1.37</v>
      </c>
      <c r="F82" s="1">
        <f t="shared" si="71"/>
        <v>0.13999200000000001</v>
      </c>
      <c r="G82" s="1">
        <f t="shared" si="71"/>
        <v>1.1500249199999999</v>
      </c>
      <c r="H82" s="1">
        <f t="shared" si="71"/>
        <v>0</v>
      </c>
      <c r="I82" s="1">
        <f t="shared" si="71"/>
        <v>7.6898399999999992E-2</v>
      </c>
      <c r="J82" s="1">
        <v>1.37</v>
      </c>
      <c r="K82" s="1">
        <f>0.11666*1.2</f>
        <v>0.13999200000000001</v>
      </c>
      <c r="L82" s="1">
        <f>0.9583541*1.2</f>
        <v>1.1500249199999999</v>
      </c>
      <c r="M82" s="1">
        <v>0</v>
      </c>
      <c r="N82" s="1">
        <f>0.064082*1.2</f>
        <v>7.6898399999999992E-2</v>
      </c>
      <c r="O82" s="1">
        <f t="shared" si="45"/>
        <v>0</v>
      </c>
      <c r="P82" s="1">
        <v>0</v>
      </c>
      <c r="Q82" s="1">
        <v>0</v>
      </c>
      <c r="R82" s="1">
        <v>0</v>
      </c>
      <c r="S82" s="1">
        <v>0</v>
      </c>
      <c r="T82" s="1">
        <f t="shared" si="46"/>
        <v>0</v>
      </c>
      <c r="U82" s="1">
        <v>0</v>
      </c>
      <c r="V82" s="1">
        <v>0</v>
      </c>
      <c r="W82" s="1">
        <v>0</v>
      </c>
      <c r="X82" s="1">
        <v>0</v>
      </c>
      <c r="Y82" s="7">
        <v>0</v>
      </c>
      <c r="Z82" s="1">
        <v>0</v>
      </c>
      <c r="AA82" s="1">
        <v>0</v>
      </c>
      <c r="AB82" s="1">
        <v>0</v>
      </c>
      <c r="AC82" s="1">
        <v>0</v>
      </c>
      <c r="AD82" s="9" t="s">
        <v>91</v>
      </c>
      <c r="AE82" s="1">
        <f t="shared" si="47"/>
        <v>2.2116600000000002</v>
      </c>
      <c r="AF82" s="1">
        <f t="shared" si="48"/>
        <v>0.11666</v>
      </c>
      <c r="AG82" s="1">
        <f t="shared" si="49"/>
        <v>2.0350000000000001</v>
      </c>
      <c r="AH82" s="1">
        <f t="shared" si="50"/>
        <v>0</v>
      </c>
      <c r="AI82" s="1">
        <f t="shared" si="51"/>
        <v>0.06</v>
      </c>
      <c r="AJ82" s="1">
        <f>SUM(AK82:AN82)</f>
        <v>2.2116600000000002</v>
      </c>
      <c r="AK82" s="1">
        <v>0.11666</v>
      </c>
      <c r="AL82" s="1">
        <v>2.0350000000000001</v>
      </c>
      <c r="AM82" s="1">
        <v>0</v>
      </c>
      <c r="AN82" s="1">
        <v>0.06</v>
      </c>
      <c r="AO82" s="1">
        <f t="shared" si="53"/>
        <v>0</v>
      </c>
      <c r="AP82" s="1">
        <v>0</v>
      </c>
      <c r="AQ82" s="1">
        <v>0</v>
      </c>
      <c r="AR82" s="1">
        <v>0</v>
      </c>
      <c r="AS82" s="1">
        <v>0</v>
      </c>
      <c r="AT82" s="1">
        <f t="shared" si="54"/>
        <v>0</v>
      </c>
      <c r="AU82" s="1">
        <v>0</v>
      </c>
      <c r="AV82" s="1">
        <v>0</v>
      </c>
      <c r="AW82" s="1">
        <v>0</v>
      </c>
      <c r="AX82" s="1">
        <v>0</v>
      </c>
      <c r="AY82" s="1">
        <f t="shared" si="55"/>
        <v>0</v>
      </c>
      <c r="AZ82" s="1">
        <v>0</v>
      </c>
      <c r="BA82" s="1">
        <v>0</v>
      </c>
      <c r="BB82" s="1">
        <v>0</v>
      </c>
      <c r="BC82" s="1">
        <v>0</v>
      </c>
    </row>
    <row r="83" spans="1:55" ht="31.5" x14ac:dyDescent="0.25">
      <c r="A83" s="3" t="s">
        <v>411</v>
      </c>
      <c r="B83" s="29" t="s">
        <v>229</v>
      </c>
      <c r="C83" s="29" t="s">
        <v>230</v>
      </c>
      <c r="D83" s="9" t="s">
        <v>91</v>
      </c>
      <c r="E83" s="1">
        <f t="shared" si="71"/>
        <v>0.17</v>
      </c>
      <c r="F83" s="1">
        <f t="shared" si="71"/>
        <v>0</v>
      </c>
      <c r="G83" s="1">
        <f t="shared" si="71"/>
        <v>0.17</v>
      </c>
      <c r="H83" s="1">
        <f t="shared" si="71"/>
        <v>0</v>
      </c>
      <c r="I83" s="1">
        <f t="shared" si="71"/>
        <v>0</v>
      </c>
      <c r="J83" s="1">
        <v>0.17</v>
      </c>
      <c r="K83" s="1">
        <v>0</v>
      </c>
      <c r="L83" s="1">
        <v>0.17</v>
      </c>
      <c r="M83" s="1">
        <v>0</v>
      </c>
      <c r="N83" s="1">
        <v>0</v>
      </c>
      <c r="O83" s="1">
        <f t="shared" si="45"/>
        <v>0</v>
      </c>
      <c r="P83" s="1">
        <v>0</v>
      </c>
      <c r="Q83" s="1">
        <v>0</v>
      </c>
      <c r="R83" s="1">
        <v>0</v>
      </c>
      <c r="S83" s="1">
        <v>0</v>
      </c>
      <c r="T83" s="1">
        <f t="shared" si="46"/>
        <v>0</v>
      </c>
      <c r="U83" s="1">
        <v>0</v>
      </c>
      <c r="V83" s="1">
        <v>0</v>
      </c>
      <c r="W83" s="1">
        <v>0</v>
      </c>
      <c r="X83" s="1">
        <v>0</v>
      </c>
      <c r="Y83" s="7">
        <v>0</v>
      </c>
      <c r="Z83" s="1">
        <v>0</v>
      </c>
      <c r="AA83" s="1">
        <v>0</v>
      </c>
      <c r="AB83" s="1">
        <v>0</v>
      </c>
      <c r="AC83" s="1">
        <v>0</v>
      </c>
      <c r="AD83" s="9" t="s">
        <v>91</v>
      </c>
      <c r="AE83" s="1">
        <f t="shared" si="47"/>
        <v>0.14167568</v>
      </c>
      <c r="AF83" s="1">
        <f t="shared" si="48"/>
        <v>0</v>
      </c>
      <c r="AG83" s="1">
        <f t="shared" si="49"/>
        <v>0.14167568</v>
      </c>
      <c r="AH83" s="1">
        <f t="shared" si="50"/>
        <v>0</v>
      </c>
      <c r="AI83" s="1">
        <f t="shared" si="51"/>
        <v>0</v>
      </c>
      <c r="AJ83" s="1">
        <f t="shared" si="52"/>
        <v>0.14167568</v>
      </c>
      <c r="AK83" s="1">
        <v>0</v>
      </c>
      <c r="AL83" s="1">
        <v>0.14167568</v>
      </c>
      <c r="AM83" s="1">
        <v>0</v>
      </c>
      <c r="AN83" s="1">
        <v>0</v>
      </c>
      <c r="AO83" s="1">
        <f t="shared" si="53"/>
        <v>0</v>
      </c>
      <c r="AP83" s="1">
        <v>0</v>
      </c>
      <c r="AQ83" s="1">
        <v>0</v>
      </c>
      <c r="AR83" s="1">
        <v>0</v>
      </c>
      <c r="AS83" s="1">
        <v>0</v>
      </c>
      <c r="AT83" s="1">
        <f t="shared" si="54"/>
        <v>0</v>
      </c>
      <c r="AU83" s="1">
        <v>0</v>
      </c>
      <c r="AV83" s="1">
        <v>0</v>
      </c>
      <c r="AW83" s="1">
        <v>0</v>
      </c>
      <c r="AX83" s="1">
        <v>0</v>
      </c>
      <c r="AY83" s="1">
        <f t="shared" si="55"/>
        <v>0</v>
      </c>
      <c r="AZ83" s="1">
        <v>0</v>
      </c>
      <c r="BA83" s="1">
        <v>0</v>
      </c>
      <c r="BB83" s="1">
        <v>0</v>
      </c>
      <c r="BC83" s="1">
        <v>0</v>
      </c>
    </row>
    <row r="84" spans="1:55" ht="47.25" x14ac:dyDescent="0.25">
      <c r="A84" s="3" t="s">
        <v>412</v>
      </c>
      <c r="B84" s="29" t="s">
        <v>209</v>
      </c>
      <c r="C84" s="29" t="s">
        <v>210</v>
      </c>
      <c r="D84" s="9" t="s">
        <v>91</v>
      </c>
      <c r="E84" s="1">
        <f t="shared" si="71"/>
        <v>3.35</v>
      </c>
      <c r="F84" s="1">
        <f t="shared" si="71"/>
        <v>0</v>
      </c>
      <c r="G84" s="1">
        <f t="shared" si="71"/>
        <v>2.3807999999999998</v>
      </c>
      <c r="H84" s="1">
        <f t="shared" si="71"/>
        <v>0</v>
      </c>
      <c r="I84" s="1">
        <f t="shared" si="71"/>
        <v>0.97070519999999993</v>
      </c>
      <c r="J84" s="1">
        <v>3.35</v>
      </c>
      <c r="K84" s="1">
        <v>0</v>
      </c>
      <c r="L84" s="1">
        <f>1.984*1.2</f>
        <v>2.3807999999999998</v>
      </c>
      <c r="M84" s="1">
        <v>0</v>
      </c>
      <c r="N84" s="1">
        <f>0.808921*1.2</f>
        <v>0.97070519999999993</v>
      </c>
      <c r="O84" s="1">
        <f t="shared" si="45"/>
        <v>0</v>
      </c>
      <c r="P84" s="1">
        <v>0</v>
      </c>
      <c r="Q84" s="1">
        <v>0</v>
      </c>
      <c r="R84" s="1">
        <v>0</v>
      </c>
      <c r="S84" s="1">
        <v>0</v>
      </c>
      <c r="T84" s="1">
        <f t="shared" si="46"/>
        <v>0</v>
      </c>
      <c r="U84" s="1">
        <v>0</v>
      </c>
      <c r="V84" s="1">
        <v>0</v>
      </c>
      <c r="W84" s="1">
        <v>0</v>
      </c>
      <c r="X84" s="1">
        <v>0</v>
      </c>
      <c r="Y84" s="7">
        <v>0</v>
      </c>
      <c r="Z84" s="1">
        <v>0</v>
      </c>
      <c r="AA84" s="1">
        <v>0</v>
      </c>
      <c r="AB84" s="1">
        <v>0</v>
      </c>
      <c r="AC84" s="1">
        <v>0</v>
      </c>
      <c r="AD84" s="9" t="s">
        <v>91</v>
      </c>
      <c r="AE84" s="1">
        <f t="shared" si="47"/>
        <v>0</v>
      </c>
      <c r="AF84" s="1">
        <f t="shared" si="48"/>
        <v>0</v>
      </c>
      <c r="AG84" s="1">
        <f t="shared" si="49"/>
        <v>0</v>
      </c>
      <c r="AH84" s="1">
        <f t="shared" si="50"/>
        <v>0</v>
      </c>
      <c r="AI84" s="1">
        <f t="shared" si="51"/>
        <v>0</v>
      </c>
      <c r="AJ84" s="1">
        <f t="shared" si="52"/>
        <v>0</v>
      </c>
      <c r="AK84" s="1">
        <v>0</v>
      </c>
      <c r="AL84" s="1">
        <v>0</v>
      </c>
      <c r="AM84" s="1">
        <v>0</v>
      </c>
      <c r="AN84" s="1">
        <v>0</v>
      </c>
      <c r="AO84" s="1">
        <f t="shared" si="53"/>
        <v>0</v>
      </c>
      <c r="AP84" s="1">
        <v>0</v>
      </c>
      <c r="AQ84" s="1">
        <v>0</v>
      </c>
      <c r="AR84" s="1">
        <v>0</v>
      </c>
      <c r="AS84" s="1">
        <v>0</v>
      </c>
      <c r="AT84" s="1">
        <f t="shared" si="54"/>
        <v>0</v>
      </c>
      <c r="AU84" s="1">
        <v>0</v>
      </c>
      <c r="AV84" s="1">
        <v>0</v>
      </c>
      <c r="AW84" s="1">
        <v>0</v>
      </c>
      <c r="AX84" s="1">
        <v>0</v>
      </c>
      <c r="AY84" s="1">
        <f t="shared" si="55"/>
        <v>0</v>
      </c>
      <c r="AZ84" s="1">
        <v>0</v>
      </c>
      <c r="BA84" s="1">
        <v>0</v>
      </c>
      <c r="BB84" s="1">
        <v>0</v>
      </c>
      <c r="BC84" s="1">
        <v>0</v>
      </c>
    </row>
    <row r="85" spans="1:55" ht="47.25" x14ac:dyDescent="0.25">
      <c r="A85" s="3" t="s">
        <v>413</v>
      </c>
      <c r="B85" s="29" t="s">
        <v>231</v>
      </c>
      <c r="C85" s="29" t="s">
        <v>232</v>
      </c>
      <c r="D85" s="9" t="s">
        <v>91</v>
      </c>
      <c r="E85" s="1">
        <f t="shared" si="71"/>
        <v>0.33479244000000002</v>
      </c>
      <c r="F85" s="1">
        <f t="shared" si="71"/>
        <v>0</v>
      </c>
      <c r="G85" s="1">
        <f t="shared" si="71"/>
        <v>0.33</v>
      </c>
      <c r="H85" s="1">
        <f t="shared" si="71"/>
        <v>0</v>
      </c>
      <c r="I85" s="1">
        <f t="shared" si="71"/>
        <v>0</v>
      </c>
      <c r="J85" s="1">
        <v>0.33479244000000002</v>
      </c>
      <c r="K85" s="1">
        <v>0</v>
      </c>
      <c r="L85" s="1">
        <v>0.33</v>
      </c>
      <c r="M85" s="1">
        <v>0</v>
      </c>
      <c r="N85" s="1">
        <v>0</v>
      </c>
      <c r="O85" s="1">
        <f t="shared" si="45"/>
        <v>0</v>
      </c>
      <c r="P85" s="1">
        <v>0</v>
      </c>
      <c r="Q85" s="1">
        <v>0</v>
      </c>
      <c r="R85" s="1">
        <v>0</v>
      </c>
      <c r="S85" s="1">
        <v>0</v>
      </c>
      <c r="T85" s="1">
        <f t="shared" si="46"/>
        <v>0</v>
      </c>
      <c r="U85" s="1">
        <v>0</v>
      </c>
      <c r="V85" s="1">
        <v>0</v>
      </c>
      <c r="W85" s="1">
        <v>0</v>
      </c>
      <c r="X85" s="1">
        <v>0</v>
      </c>
      <c r="Y85" s="7">
        <v>0</v>
      </c>
      <c r="Z85" s="1">
        <v>0</v>
      </c>
      <c r="AA85" s="1">
        <v>0</v>
      </c>
      <c r="AB85" s="1">
        <v>0</v>
      </c>
      <c r="AC85" s="1">
        <v>0</v>
      </c>
      <c r="AD85" s="9" t="s">
        <v>91</v>
      </c>
      <c r="AE85" s="1">
        <f t="shared" si="47"/>
        <v>0.28000000000000003</v>
      </c>
      <c r="AF85" s="1">
        <f t="shared" si="48"/>
        <v>0</v>
      </c>
      <c r="AG85" s="1">
        <f t="shared" si="49"/>
        <v>0.28000000000000003</v>
      </c>
      <c r="AH85" s="1">
        <f t="shared" si="50"/>
        <v>0</v>
      </c>
      <c r="AI85" s="1">
        <f t="shared" si="51"/>
        <v>0</v>
      </c>
      <c r="AJ85" s="1">
        <f t="shared" si="52"/>
        <v>0.28000000000000003</v>
      </c>
      <c r="AK85" s="1">
        <v>0</v>
      </c>
      <c r="AL85" s="1">
        <v>0.28000000000000003</v>
      </c>
      <c r="AM85" s="1">
        <v>0</v>
      </c>
      <c r="AN85" s="1">
        <v>0</v>
      </c>
      <c r="AO85" s="1">
        <f t="shared" si="53"/>
        <v>0</v>
      </c>
      <c r="AP85" s="1">
        <v>0</v>
      </c>
      <c r="AQ85" s="1">
        <v>0</v>
      </c>
      <c r="AR85" s="1">
        <v>0</v>
      </c>
      <c r="AS85" s="1">
        <v>0</v>
      </c>
      <c r="AT85" s="1">
        <f t="shared" si="54"/>
        <v>0</v>
      </c>
      <c r="AU85" s="1">
        <v>0</v>
      </c>
      <c r="AV85" s="1">
        <v>0</v>
      </c>
      <c r="AW85" s="1">
        <v>0</v>
      </c>
      <c r="AX85" s="1">
        <v>0</v>
      </c>
      <c r="AY85" s="1">
        <f t="shared" si="55"/>
        <v>0</v>
      </c>
      <c r="AZ85" s="1">
        <v>0</v>
      </c>
      <c r="BA85" s="1">
        <v>0</v>
      </c>
      <c r="BB85" s="1">
        <v>0</v>
      </c>
      <c r="BC85" s="1">
        <v>0</v>
      </c>
    </row>
    <row r="86" spans="1:55" ht="47.25" x14ac:dyDescent="0.25">
      <c r="A86" s="3" t="s">
        <v>414</v>
      </c>
      <c r="B86" s="29" t="s">
        <v>286</v>
      </c>
      <c r="C86" s="29" t="s">
        <v>287</v>
      </c>
      <c r="D86" s="9" t="s">
        <v>91</v>
      </c>
      <c r="E86" s="1">
        <f t="shared" si="71"/>
        <v>0.75536534399999988</v>
      </c>
      <c r="F86" s="1">
        <f t="shared" si="71"/>
        <v>2.5283999999999997E-2</v>
      </c>
      <c r="G86" s="1">
        <f t="shared" si="71"/>
        <v>0.73008119999999999</v>
      </c>
      <c r="H86" s="1">
        <f t="shared" si="71"/>
        <v>0</v>
      </c>
      <c r="I86" s="1">
        <f t="shared" si="71"/>
        <v>0</v>
      </c>
      <c r="J86" s="1">
        <v>0.75536534399999988</v>
      </c>
      <c r="K86" s="1">
        <f>0.02107*1.2</f>
        <v>2.5283999999999997E-2</v>
      </c>
      <c r="L86" s="1">
        <f>0.608401*1.2</f>
        <v>0.73008119999999999</v>
      </c>
      <c r="M86" s="1">
        <v>0</v>
      </c>
      <c r="N86" s="1">
        <v>0</v>
      </c>
      <c r="O86" s="1">
        <f t="shared" si="45"/>
        <v>0</v>
      </c>
      <c r="P86" s="1">
        <v>0</v>
      </c>
      <c r="Q86" s="1">
        <v>0</v>
      </c>
      <c r="R86" s="1">
        <v>0</v>
      </c>
      <c r="S86" s="1">
        <v>0</v>
      </c>
      <c r="T86" s="1">
        <f t="shared" si="46"/>
        <v>0</v>
      </c>
      <c r="U86" s="1">
        <v>0</v>
      </c>
      <c r="V86" s="1">
        <v>0</v>
      </c>
      <c r="W86" s="1">
        <v>0</v>
      </c>
      <c r="X86" s="1">
        <v>0</v>
      </c>
      <c r="Y86" s="7">
        <v>0</v>
      </c>
      <c r="Z86" s="1">
        <v>0</v>
      </c>
      <c r="AA86" s="1">
        <v>0</v>
      </c>
      <c r="AB86" s="1">
        <v>0</v>
      </c>
      <c r="AC86" s="1">
        <v>0</v>
      </c>
      <c r="AD86" s="9" t="s">
        <v>91</v>
      </c>
      <c r="AE86" s="1">
        <f t="shared" si="47"/>
        <v>0.62940000000000007</v>
      </c>
      <c r="AF86" s="1">
        <f t="shared" si="48"/>
        <v>2.1000000000000001E-2</v>
      </c>
      <c r="AG86" s="1">
        <f t="shared" si="49"/>
        <v>0.60840000000000005</v>
      </c>
      <c r="AH86" s="1">
        <f t="shared" si="50"/>
        <v>0</v>
      </c>
      <c r="AI86" s="1">
        <f t="shared" si="51"/>
        <v>0</v>
      </c>
      <c r="AJ86" s="1">
        <f t="shared" si="52"/>
        <v>0.62940000000000007</v>
      </c>
      <c r="AK86" s="1">
        <v>2.1000000000000001E-2</v>
      </c>
      <c r="AL86" s="1">
        <v>0.60840000000000005</v>
      </c>
      <c r="AM86" s="1">
        <v>0</v>
      </c>
      <c r="AN86" s="1">
        <v>0</v>
      </c>
      <c r="AO86" s="1">
        <f t="shared" si="53"/>
        <v>0</v>
      </c>
      <c r="AP86" s="1">
        <v>0</v>
      </c>
      <c r="AQ86" s="1">
        <v>0</v>
      </c>
      <c r="AR86" s="1">
        <v>0</v>
      </c>
      <c r="AS86" s="1">
        <v>0</v>
      </c>
      <c r="AT86" s="1">
        <f t="shared" si="54"/>
        <v>0</v>
      </c>
      <c r="AU86" s="1">
        <v>0</v>
      </c>
      <c r="AV86" s="1">
        <v>0</v>
      </c>
      <c r="AW86" s="1">
        <v>0</v>
      </c>
      <c r="AX86" s="1">
        <v>0</v>
      </c>
      <c r="AY86" s="1">
        <f t="shared" si="55"/>
        <v>0</v>
      </c>
      <c r="AZ86" s="1">
        <v>0</v>
      </c>
      <c r="BA86" s="1">
        <v>0</v>
      </c>
      <c r="BB86" s="1">
        <v>0</v>
      </c>
      <c r="BC86" s="1">
        <v>0</v>
      </c>
    </row>
    <row r="87" spans="1:55" ht="47.25" x14ac:dyDescent="0.25">
      <c r="A87" s="3" t="s">
        <v>415</v>
      </c>
      <c r="B87" s="29" t="s">
        <v>288</v>
      </c>
      <c r="C87" s="29" t="s">
        <v>289</v>
      </c>
      <c r="D87" s="9" t="s">
        <v>91</v>
      </c>
      <c r="E87" s="1">
        <f t="shared" si="71"/>
        <v>1.0641073560000001</v>
      </c>
      <c r="F87" s="1">
        <f t="shared" si="71"/>
        <v>9.5999999999999992E-3</v>
      </c>
      <c r="G87" s="1">
        <f t="shared" si="71"/>
        <v>0.94</v>
      </c>
      <c r="H87" s="1">
        <f t="shared" si="71"/>
        <v>0</v>
      </c>
      <c r="I87" s="1">
        <f t="shared" si="71"/>
        <v>0.112668432</v>
      </c>
      <c r="J87" s="1">
        <v>0.95143892399999996</v>
      </c>
      <c r="K87" s="1">
        <f>0.008*1.2</f>
        <v>9.5999999999999992E-3</v>
      </c>
      <c r="L87" s="1">
        <v>0.94</v>
      </c>
      <c r="M87" s="1">
        <v>0</v>
      </c>
      <c r="N87" s="1">
        <v>0</v>
      </c>
      <c r="O87" s="1">
        <f t="shared" si="45"/>
        <v>0.112668432</v>
      </c>
      <c r="P87" s="1">
        <v>0</v>
      </c>
      <c r="Q87" s="1">
        <v>0</v>
      </c>
      <c r="R87" s="1">
        <v>0</v>
      </c>
      <c r="S87" s="1">
        <f>0.09389036*1.2</f>
        <v>0.112668432</v>
      </c>
      <c r="T87" s="1">
        <f t="shared" si="46"/>
        <v>0</v>
      </c>
      <c r="U87" s="1">
        <v>0</v>
      </c>
      <c r="V87" s="1">
        <v>0</v>
      </c>
      <c r="W87" s="1">
        <v>0</v>
      </c>
      <c r="X87" s="1">
        <v>0</v>
      </c>
      <c r="Y87" s="7">
        <v>0</v>
      </c>
      <c r="Z87" s="1">
        <v>0</v>
      </c>
      <c r="AA87" s="1">
        <v>0</v>
      </c>
      <c r="AB87" s="1">
        <v>0</v>
      </c>
      <c r="AC87" s="1">
        <v>0</v>
      </c>
      <c r="AD87" s="9" t="s">
        <v>91</v>
      </c>
      <c r="AE87" s="1">
        <f t="shared" si="47"/>
        <v>0.88200000000000001</v>
      </c>
      <c r="AF87" s="1">
        <f t="shared" si="48"/>
        <v>8.0000000000000002E-3</v>
      </c>
      <c r="AG87" s="1">
        <f t="shared" si="49"/>
        <v>0.78</v>
      </c>
      <c r="AH87" s="1">
        <f t="shared" si="50"/>
        <v>0</v>
      </c>
      <c r="AI87" s="1">
        <f t="shared" si="51"/>
        <v>9.4E-2</v>
      </c>
      <c r="AJ87" s="1">
        <f t="shared" si="52"/>
        <v>0.78800000000000003</v>
      </c>
      <c r="AK87" s="1">
        <v>8.0000000000000002E-3</v>
      </c>
      <c r="AL87" s="1">
        <v>0.78</v>
      </c>
      <c r="AM87" s="1">
        <v>0</v>
      </c>
      <c r="AN87" s="1">
        <v>0</v>
      </c>
      <c r="AO87" s="1">
        <f t="shared" si="53"/>
        <v>9.4E-2</v>
      </c>
      <c r="AP87" s="1">
        <v>0</v>
      </c>
      <c r="AQ87" s="1">
        <v>0</v>
      </c>
      <c r="AR87" s="1">
        <v>0</v>
      </c>
      <c r="AS87" s="1">
        <v>9.4E-2</v>
      </c>
      <c r="AT87" s="1">
        <f t="shared" si="54"/>
        <v>0</v>
      </c>
      <c r="AU87" s="1">
        <v>0</v>
      </c>
      <c r="AV87" s="1">
        <v>0</v>
      </c>
      <c r="AW87" s="1">
        <v>0</v>
      </c>
      <c r="AX87" s="1">
        <v>0</v>
      </c>
      <c r="AY87" s="1">
        <f t="shared" si="55"/>
        <v>0</v>
      </c>
      <c r="AZ87" s="1">
        <v>0</v>
      </c>
      <c r="BA87" s="1">
        <v>0</v>
      </c>
      <c r="BB87" s="1">
        <v>0</v>
      </c>
      <c r="BC87" s="1">
        <v>0</v>
      </c>
    </row>
    <row r="88" spans="1:55" ht="47.25" x14ac:dyDescent="0.25">
      <c r="A88" s="3" t="s">
        <v>416</v>
      </c>
      <c r="B88" s="26" t="s">
        <v>290</v>
      </c>
      <c r="C88" s="3" t="s">
        <v>291</v>
      </c>
      <c r="D88" s="9" t="s">
        <v>91</v>
      </c>
      <c r="E88" s="1">
        <f t="shared" si="71"/>
        <v>0.61789271999999995</v>
      </c>
      <c r="F88" s="1">
        <f t="shared" si="71"/>
        <v>0.11</v>
      </c>
      <c r="G88" s="1">
        <f t="shared" si="71"/>
        <v>0.50415672</v>
      </c>
      <c r="H88" s="1">
        <f t="shared" si="71"/>
        <v>0</v>
      </c>
      <c r="I88" s="1">
        <f t="shared" si="71"/>
        <v>0</v>
      </c>
      <c r="J88" s="1">
        <v>0.113736</v>
      </c>
      <c r="K88" s="1">
        <v>0.11</v>
      </c>
      <c r="L88" s="1">
        <v>0</v>
      </c>
      <c r="M88" s="1">
        <v>0</v>
      </c>
      <c r="N88" s="1">
        <v>0</v>
      </c>
      <c r="O88" s="1">
        <f t="shared" si="45"/>
        <v>0</v>
      </c>
      <c r="P88" s="1">
        <v>0</v>
      </c>
      <c r="Q88" s="1">
        <v>0</v>
      </c>
      <c r="R88" s="1">
        <v>0</v>
      </c>
      <c r="S88" s="1">
        <v>0</v>
      </c>
      <c r="T88" s="1">
        <f t="shared" si="46"/>
        <v>0.50415672</v>
      </c>
      <c r="U88" s="1">
        <v>0</v>
      </c>
      <c r="V88" s="1">
        <f>0.4201306*1.2</f>
        <v>0.50415672</v>
      </c>
      <c r="W88" s="1">
        <v>0</v>
      </c>
      <c r="X88" s="1">
        <v>0</v>
      </c>
      <c r="Y88" s="7">
        <v>0</v>
      </c>
      <c r="Z88" s="1">
        <v>0</v>
      </c>
      <c r="AA88" s="1">
        <v>0</v>
      </c>
      <c r="AB88" s="1">
        <v>0</v>
      </c>
      <c r="AC88" s="1">
        <v>0</v>
      </c>
      <c r="AD88" s="9" t="s">
        <v>91</v>
      </c>
      <c r="AE88" s="1">
        <f t="shared" si="47"/>
        <v>0.51013059999999999</v>
      </c>
      <c r="AF88" s="1">
        <f t="shared" si="48"/>
        <v>0.09</v>
      </c>
      <c r="AG88" s="1">
        <f t="shared" si="49"/>
        <v>0.42013060000000002</v>
      </c>
      <c r="AH88" s="1">
        <f t="shared" si="50"/>
        <v>0</v>
      </c>
      <c r="AI88" s="1">
        <f t="shared" si="51"/>
        <v>0</v>
      </c>
      <c r="AJ88" s="1">
        <f t="shared" si="52"/>
        <v>0.09</v>
      </c>
      <c r="AK88" s="1">
        <v>0.09</v>
      </c>
      <c r="AL88" s="1">
        <v>0</v>
      </c>
      <c r="AM88" s="1">
        <v>0</v>
      </c>
      <c r="AN88" s="1">
        <v>0</v>
      </c>
      <c r="AO88" s="1">
        <f t="shared" si="53"/>
        <v>0</v>
      </c>
      <c r="AP88" s="1">
        <v>0</v>
      </c>
      <c r="AQ88" s="1">
        <v>0</v>
      </c>
      <c r="AR88" s="1">
        <v>0</v>
      </c>
      <c r="AS88" s="1">
        <v>0</v>
      </c>
      <c r="AT88" s="1">
        <f t="shared" si="54"/>
        <v>0.42013060000000002</v>
      </c>
      <c r="AU88" s="1">
        <v>0</v>
      </c>
      <c r="AV88" s="1">
        <f>0.4201306</f>
        <v>0.42013060000000002</v>
      </c>
      <c r="AW88" s="1">
        <v>0</v>
      </c>
      <c r="AX88" s="1">
        <v>0</v>
      </c>
      <c r="AY88" s="1">
        <f t="shared" si="55"/>
        <v>0</v>
      </c>
      <c r="AZ88" s="1">
        <v>0</v>
      </c>
      <c r="BA88" s="1">
        <v>0</v>
      </c>
      <c r="BB88" s="1">
        <v>0</v>
      </c>
      <c r="BC88" s="1">
        <v>0</v>
      </c>
    </row>
    <row r="89" spans="1:55" ht="47.25" x14ac:dyDescent="0.25">
      <c r="A89" s="3" t="s">
        <v>417</v>
      </c>
      <c r="B89" s="26" t="s">
        <v>292</v>
      </c>
      <c r="C89" s="29" t="s">
        <v>293</v>
      </c>
      <c r="D89" s="9" t="s">
        <v>91</v>
      </c>
      <c r="E89" s="1">
        <f t="shared" si="71"/>
        <v>0.61518037199999998</v>
      </c>
      <c r="F89" s="1">
        <f t="shared" si="71"/>
        <v>0</v>
      </c>
      <c r="G89" s="1">
        <f t="shared" si="71"/>
        <v>0.54</v>
      </c>
      <c r="H89" s="1">
        <f t="shared" si="71"/>
        <v>0</v>
      </c>
      <c r="I89" s="1">
        <f t="shared" si="71"/>
        <v>7.9064424000000008E-2</v>
      </c>
      <c r="J89" s="1">
        <v>0.53611594799999995</v>
      </c>
      <c r="K89" s="1">
        <v>0</v>
      </c>
      <c r="L89" s="1">
        <v>0.54</v>
      </c>
      <c r="M89" s="1">
        <v>0</v>
      </c>
      <c r="N89" s="1">
        <v>0</v>
      </c>
      <c r="O89" s="1">
        <f t="shared" si="45"/>
        <v>7.9064424000000008E-2</v>
      </c>
      <c r="P89" s="1">
        <v>0</v>
      </c>
      <c r="Q89" s="1">
        <v>0</v>
      </c>
      <c r="R89" s="1">
        <v>0</v>
      </c>
      <c r="S89" s="1">
        <f>0.06588702*1.2</f>
        <v>7.9064424000000008E-2</v>
      </c>
      <c r="T89" s="1">
        <f t="shared" si="46"/>
        <v>0</v>
      </c>
      <c r="U89" s="1">
        <v>0</v>
      </c>
      <c r="V89" s="1">
        <v>0</v>
      </c>
      <c r="W89" s="1">
        <v>0</v>
      </c>
      <c r="X89" s="1">
        <v>0</v>
      </c>
      <c r="Y89" s="7">
        <v>0</v>
      </c>
      <c r="Z89" s="1">
        <v>0</v>
      </c>
      <c r="AA89" s="1">
        <v>0</v>
      </c>
      <c r="AB89" s="1">
        <v>0</v>
      </c>
      <c r="AC89" s="1">
        <v>0</v>
      </c>
      <c r="AD89" s="9" t="s">
        <v>91</v>
      </c>
      <c r="AE89" s="1">
        <f t="shared" si="47"/>
        <v>0.51588701999999997</v>
      </c>
      <c r="AF89" s="1">
        <f t="shared" si="48"/>
        <v>0</v>
      </c>
      <c r="AG89" s="1">
        <f t="shared" si="49"/>
        <v>0.45</v>
      </c>
      <c r="AH89" s="1">
        <f t="shared" si="50"/>
        <v>0</v>
      </c>
      <c r="AI89" s="1">
        <f t="shared" si="51"/>
        <v>6.5887020000000004E-2</v>
      </c>
      <c r="AJ89" s="1">
        <f t="shared" si="52"/>
        <v>0.45</v>
      </c>
      <c r="AK89" s="1">
        <v>0</v>
      </c>
      <c r="AL89" s="1">
        <v>0.45</v>
      </c>
      <c r="AM89" s="1">
        <v>0</v>
      </c>
      <c r="AN89" s="1">
        <v>0</v>
      </c>
      <c r="AO89" s="1">
        <f t="shared" si="53"/>
        <v>6.5887020000000004E-2</v>
      </c>
      <c r="AP89" s="1">
        <v>0</v>
      </c>
      <c r="AQ89" s="1">
        <v>0</v>
      </c>
      <c r="AR89" s="1">
        <v>0</v>
      </c>
      <c r="AS89" s="1">
        <f>0.06588702</f>
        <v>6.5887020000000004E-2</v>
      </c>
      <c r="AT89" s="1">
        <f t="shared" si="54"/>
        <v>0</v>
      </c>
      <c r="AU89" s="1">
        <v>0</v>
      </c>
      <c r="AV89" s="1">
        <v>0</v>
      </c>
      <c r="AW89" s="1">
        <v>0</v>
      </c>
      <c r="AX89" s="1">
        <v>0</v>
      </c>
      <c r="AY89" s="1">
        <f t="shared" si="55"/>
        <v>0</v>
      </c>
      <c r="AZ89" s="1">
        <v>0</v>
      </c>
      <c r="BA89" s="1">
        <v>0</v>
      </c>
      <c r="BB89" s="1">
        <v>0</v>
      </c>
      <c r="BC89" s="1">
        <v>0</v>
      </c>
    </row>
    <row r="90" spans="1:55" ht="63" x14ac:dyDescent="0.25">
      <c r="A90" s="3" t="s">
        <v>418</v>
      </c>
      <c r="B90" s="26" t="s">
        <v>294</v>
      </c>
      <c r="C90" s="29" t="s">
        <v>295</v>
      </c>
      <c r="D90" s="9" t="s">
        <v>91</v>
      </c>
      <c r="E90" s="1">
        <f t="shared" si="71"/>
        <v>0.42921462799999999</v>
      </c>
      <c r="F90" s="1">
        <f t="shared" si="71"/>
        <v>0.14000000000000001</v>
      </c>
      <c r="G90" s="1">
        <f t="shared" si="71"/>
        <v>0.28921462799999997</v>
      </c>
      <c r="H90" s="1">
        <f t="shared" si="71"/>
        <v>0</v>
      </c>
      <c r="I90" s="1">
        <f t="shared" si="71"/>
        <v>0</v>
      </c>
      <c r="J90" s="1">
        <v>0.14000000000000001</v>
      </c>
      <c r="K90" s="1">
        <v>0.14000000000000001</v>
      </c>
      <c r="L90" s="1">
        <v>0</v>
      </c>
      <c r="M90" s="1">
        <v>0</v>
      </c>
      <c r="N90" s="1">
        <v>0</v>
      </c>
      <c r="O90" s="1">
        <f t="shared" si="45"/>
        <v>0.28921462799999997</v>
      </c>
      <c r="P90" s="1">
        <v>0</v>
      </c>
      <c r="Q90" s="1">
        <f>0.24101219*1.2</f>
        <v>0.28921462799999997</v>
      </c>
      <c r="R90" s="1">
        <v>0</v>
      </c>
      <c r="S90" s="1">
        <v>0</v>
      </c>
      <c r="T90" s="1">
        <f t="shared" si="46"/>
        <v>0</v>
      </c>
      <c r="U90" s="1">
        <v>0</v>
      </c>
      <c r="V90" s="1">
        <v>0</v>
      </c>
      <c r="W90" s="1">
        <v>0</v>
      </c>
      <c r="X90" s="1">
        <v>0</v>
      </c>
      <c r="Y90" s="7">
        <v>0</v>
      </c>
      <c r="Z90" s="1">
        <v>0</v>
      </c>
      <c r="AA90" s="1">
        <v>0</v>
      </c>
      <c r="AB90" s="1">
        <v>0</v>
      </c>
      <c r="AC90" s="1">
        <v>0</v>
      </c>
      <c r="AD90" s="9" t="s">
        <v>91</v>
      </c>
      <c r="AE90" s="1">
        <f t="shared" si="47"/>
        <v>0.35699999999999998</v>
      </c>
      <c r="AF90" s="1">
        <f t="shared" si="48"/>
        <v>0.114</v>
      </c>
      <c r="AG90" s="1">
        <f t="shared" si="49"/>
        <v>0.24299999999999999</v>
      </c>
      <c r="AH90" s="1">
        <f t="shared" si="50"/>
        <v>0</v>
      </c>
      <c r="AI90" s="1">
        <f t="shared" si="51"/>
        <v>0</v>
      </c>
      <c r="AJ90" s="1">
        <f t="shared" si="52"/>
        <v>0.114</v>
      </c>
      <c r="AK90" s="1">
        <v>0.114</v>
      </c>
      <c r="AL90" s="1">
        <v>0</v>
      </c>
      <c r="AM90" s="1">
        <v>0</v>
      </c>
      <c r="AN90" s="1">
        <v>0</v>
      </c>
      <c r="AO90" s="1">
        <f t="shared" si="53"/>
        <v>0.24299999999999999</v>
      </c>
      <c r="AP90" s="1">
        <v>0</v>
      </c>
      <c r="AQ90" s="1">
        <v>0.24299999999999999</v>
      </c>
      <c r="AR90" s="1">
        <v>0</v>
      </c>
      <c r="AS90" s="1">
        <v>0</v>
      </c>
      <c r="AT90" s="1">
        <f t="shared" si="54"/>
        <v>0</v>
      </c>
      <c r="AU90" s="1">
        <v>0</v>
      </c>
      <c r="AV90" s="1">
        <v>0</v>
      </c>
      <c r="AW90" s="1">
        <v>0</v>
      </c>
      <c r="AX90" s="1">
        <v>0</v>
      </c>
      <c r="AY90" s="1">
        <f t="shared" si="55"/>
        <v>0</v>
      </c>
      <c r="AZ90" s="1">
        <v>0</v>
      </c>
      <c r="BA90" s="1">
        <v>0</v>
      </c>
      <c r="BB90" s="1">
        <v>0</v>
      </c>
      <c r="BC90" s="1">
        <v>0</v>
      </c>
    </row>
    <row r="91" spans="1:55" ht="78.75" x14ac:dyDescent="0.25">
      <c r="A91" s="3" t="s">
        <v>419</v>
      </c>
      <c r="B91" s="29" t="s">
        <v>296</v>
      </c>
      <c r="C91" s="3" t="s">
        <v>297</v>
      </c>
      <c r="D91" s="9" t="s">
        <v>91</v>
      </c>
      <c r="E91" s="1">
        <f t="shared" si="71"/>
        <v>0.398588004</v>
      </c>
      <c r="F91" s="1">
        <f t="shared" si="71"/>
        <v>0.27400000000000002</v>
      </c>
      <c r="G91" s="1">
        <f t="shared" si="71"/>
        <v>0.12858800399999998</v>
      </c>
      <c r="H91" s="1">
        <f t="shared" si="71"/>
        <v>0</v>
      </c>
      <c r="I91" s="1">
        <f t="shared" si="71"/>
        <v>0</v>
      </c>
      <c r="J91" s="1">
        <v>0.27</v>
      </c>
      <c r="K91" s="1">
        <v>0.27400000000000002</v>
      </c>
      <c r="L91" s="1">
        <v>0</v>
      </c>
      <c r="M91" s="1">
        <v>0</v>
      </c>
      <c r="N91" s="1">
        <v>0</v>
      </c>
      <c r="O91" s="1">
        <f t="shared" si="45"/>
        <v>0.12858800399999998</v>
      </c>
      <c r="P91" s="1">
        <v>0</v>
      </c>
      <c r="Q91" s="1">
        <f>0.10715667*1.2</f>
        <v>0.12858800399999998</v>
      </c>
      <c r="R91" s="1">
        <v>0</v>
      </c>
      <c r="S91" s="1">
        <v>0</v>
      </c>
      <c r="T91" s="1">
        <f t="shared" si="46"/>
        <v>0</v>
      </c>
      <c r="U91" s="1">
        <v>0</v>
      </c>
      <c r="V91" s="1">
        <v>0</v>
      </c>
      <c r="W91" s="1">
        <v>0</v>
      </c>
      <c r="X91" s="1">
        <v>0</v>
      </c>
      <c r="Y91" s="7">
        <v>0</v>
      </c>
      <c r="Z91" s="1">
        <v>0</v>
      </c>
      <c r="AA91" s="1">
        <v>0</v>
      </c>
      <c r="AB91" s="1">
        <v>0</v>
      </c>
      <c r="AC91" s="1">
        <v>0</v>
      </c>
      <c r="AD91" s="9" t="s">
        <v>91</v>
      </c>
      <c r="AE91" s="1">
        <f t="shared" si="47"/>
        <v>0.3319781</v>
      </c>
      <c r="AF91" s="1">
        <f t="shared" si="48"/>
        <v>0.22482142999999999</v>
      </c>
      <c r="AG91" s="1">
        <f t="shared" si="49"/>
        <v>0.10715667</v>
      </c>
      <c r="AH91" s="1">
        <f t="shared" si="50"/>
        <v>0</v>
      </c>
      <c r="AI91" s="1">
        <f t="shared" si="51"/>
        <v>0</v>
      </c>
      <c r="AJ91" s="1">
        <f t="shared" si="52"/>
        <v>0.22482142999999999</v>
      </c>
      <c r="AK91" s="1">
        <v>0.22482142999999999</v>
      </c>
      <c r="AL91" s="1">
        <v>0</v>
      </c>
      <c r="AM91" s="1">
        <v>0</v>
      </c>
      <c r="AN91" s="1">
        <v>0</v>
      </c>
      <c r="AO91" s="1">
        <f t="shared" si="53"/>
        <v>0.10715667</v>
      </c>
      <c r="AP91" s="1">
        <v>0</v>
      </c>
      <c r="AQ91" s="1">
        <v>0.10715667</v>
      </c>
      <c r="AR91" s="1">
        <v>0</v>
      </c>
      <c r="AS91" s="1">
        <v>0</v>
      </c>
      <c r="AT91" s="1">
        <f t="shared" si="54"/>
        <v>0</v>
      </c>
      <c r="AU91" s="1">
        <v>0</v>
      </c>
      <c r="AV91" s="1">
        <v>0</v>
      </c>
      <c r="AW91" s="1">
        <v>0</v>
      </c>
      <c r="AX91" s="1">
        <v>0</v>
      </c>
      <c r="AY91" s="1">
        <f t="shared" si="55"/>
        <v>0</v>
      </c>
      <c r="AZ91" s="1">
        <v>0</v>
      </c>
      <c r="BA91" s="1">
        <v>0</v>
      </c>
      <c r="BB91" s="1">
        <v>0</v>
      </c>
      <c r="BC91" s="1">
        <v>0</v>
      </c>
    </row>
    <row r="92" spans="1:55" ht="31.5" x14ac:dyDescent="0.25">
      <c r="A92" s="3" t="s">
        <v>420</v>
      </c>
      <c r="B92" s="26" t="s">
        <v>211</v>
      </c>
      <c r="C92" s="3" t="s">
        <v>212</v>
      </c>
      <c r="D92" s="9" t="s">
        <v>91</v>
      </c>
      <c r="E92" s="1">
        <f t="shared" si="71"/>
        <v>3.3388609640000002</v>
      </c>
      <c r="F92" s="1">
        <f t="shared" si="71"/>
        <v>0</v>
      </c>
      <c r="G92" s="1">
        <f t="shared" si="71"/>
        <v>3.2277892159999997</v>
      </c>
      <c r="H92" s="1">
        <f t="shared" si="71"/>
        <v>0</v>
      </c>
      <c r="I92" s="1">
        <f t="shared" si="71"/>
        <v>0.111071748</v>
      </c>
      <c r="J92" s="1">
        <v>1.1599999999999999</v>
      </c>
      <c r="K92" s="1">
        <v>0</v>
      </c>
      <c r="L92" s="1">
        <v>1.1599999999999999</v>
      </c>
      <c r="M92" s="1">
        <v>0</v>
      </c>
      <c r="N92" s="1">
        <v>0</v>
      </c>
      <c r="O92" s="1">
        <f>SUM(P92:S92)</f>
        <v>0</v>
      </c>
      <c r="P92" s="1">
        <v>0</v>
      </c>
      <c r="Q92" s="1">
        <v>0</v>
      </c>
      <c r="R92" s="1">
        <v>0</v>
      </c>
      <c r="S92" s="1">
        <v>0</v>
      </c>
      <c r="T92" s="1">
        <f t="shared" si="46"/>
        <v>2.1788609640000001</v>
      </c>
      <c r="U92" s="1">
        <v>0</v>
      </c>
      <c r="V92" s="1">
        <f>1.72315768*1.2</f>
        <v>2.067789216</v>
      </c>
      <c r="W92" s="1">
        <v>0</v>
      </c>
      <c r="X92" s="1">
        <f>0.09255979*1.2</f>
        <v>0.111071748</v>
      </c>
      <c r="Y92" s="7">
        <v>0</v>
      </c>
      <c r="Z92" s="1">
        <v>0</v>
      </c>
      <c r="AA92" s="1">
        <v>0</v>
      </c>
      <c r="AB92" s="1">
        <v>0</v>
      </c>
      <c r="AC92" s="1">
        <v>0</v>
      </c>
      <c r="AD92" s="9" t="s">
        <v>91</v>
      </c>
      <c r="AE92" s="1">
        <f t="shared" si="47"/>
        <v>2.78295263</v>
      </c>
      <c r="AF92" s="1">
        <f t="shared" si="48"/>
        <v>0</v>
      </c>
      <c r="AG92" s="1">
        <f t="shared" si="49"/>
        <v>2.6883928400000001</v>
      </c>
      <c r="AH92" s="1">
        <f t="shared" si="50"/>
        <v>0</v>
      </c>
      <c r="AI92" s="1">
        <f t="shared" si="51"/>
        <v>9.4559790000000005E-2</v>
      </c>
      <c r="AJ92" s="1">
        <f t="shared" si="52"/>
        <v>0</v>
      </c>
      <c r="AK92" s="1">
        <v>0</v>
      </c>
      <c r="AL92" s="1">
        <v>0</v>
      </c>
      <c r="AM92" s="1">
        <v>0</v>
      </c>
      <c r="AN92" s="1">
        <v>0</v>
      </c>
      <c r="AO92" s="1">
        <f t="shared" si="53"/>
        <v>0</v>
      </c>
      <c r="AP92" s="1">
        <v>0</v>
      </c>
      <c r="AQ92" s="1">
        <v>0</v>
      </c>
      <c r="AR92" s="1">
        <v>0</v>
      </c>
      <c r="AS92" s="1">
        <v>0</v>
      </c>
      <c r="AT92" s="1">
        <f t="shared" si="54"/>
        <v>2.78295263</v>
      </c>
      <c r="AU92" s="1">
        <v>0</v>
      </c>
      <c r="AV92" s="1">
        <v>2.6883928400000001</v>
      </c>
      <c r="AW92" s="1">
        <v>0</v>
      </c>
      <c r="AX92" s="1">
        <v>9.4559790000000005E-2</v>
      </c>
      <c r="AY92" s="1">
        <f t="shared" si="55"/>
        <v>0</v>
      </c>
      <c r="AZ92" s="1">
        <v>0</v>
      </c>
      <c r="BA92" s="1">
        <v>0</v>
      </c>
      <c r="BB92" s="1">
        <v>0</v>
      </c>
      <c r="BC92" s="1">
        <v>0</v>
      </c>
    </row>
    <row r="93" spans="1:55" s="39" customFormat="1" ht="31.5" x14ac:dyDescent="0.25">
      <c r="A93" s="3" t="s">
        <v>141</v>
      </c>
      <c r="B93" s="36" t="s">
        <v>142</v>
      </c>
      <c r="C93" s="29" t="s">
        <v>77</v>
      </c>
      <c r="D93" s="1">
        <f>D94+D97</f>
        <v>10.160000000000002</v>
      </c>
      <c r="E93" s="1">
        <f t="shared" ref="E93:BC93" si="72">E94+E97</f>
        <v>8.3586080000000003</v>
      </c>
      <c r="F93" s="1">
        <f t="shared" si="72"/>
        <v>0</v>
      </c>
      <c r="G93" s="1">
        <f t="shared" si="72"/>
        <v>8.32</v>
      </c>
      <c r="H93" s="1">
        <f t="shared" si="72"/>
        <v>0</v>
      </c>
      <c r="I93" s="1">
        <f t="shared" si="72"/>
        <v>4.3607999999999994E-2</v>
      </c>
      <c r="J93" s="1">
        <f t="shared" si="72"/>
        <v>8.3149999999999995</v>
      </c>
      <c r="K93" s="1">
        <f t="shared" si="72"/>
        <v>0</v>
      </c>
      <c r="L93" s="1">
        <f t="shared" si="72"/>
        <v>8.32</v>
      </c>
      <c r="M93" s="1">
        <f t="shared" si="72"/>
        <v>0</v>
      </c>
      <c r="N93" s="1">
        <f t="shared" si="72"/>
        <v>0</v>
      </c>
      <c r="O93" s="1">
        <f t="shared" si="72"/>
        <v>0</v>
      </c>
      <c r="P93" s="1">
        <f t="shared" si="72"/>
        <v>0</v>
      </c>
      <c r="Q93" s="1">
        <f t="shared" si="72"/>
        <v>0</v>
      </c>
      <c r="R93" s="1">
        <f t="shared" si="72"/>
        <v>0</v>
      </c>
      <c r="S93" s="1">
        <f t="shared" si="72"/>
        <v>0</v>
      </c>
      <c r="T93" s="1">
        <f t="shared" si="72"/>
        <v>4.3607999999999994E-2</v>
      </c>
      <c r="U93" s="1">
        <f t="shared" si="72"/>
        <v>0</v>
      </c>
      <c r="V93" s="1">
        <f t="shared" si="72"/>
        <v>0</v>
      </c>
      <c r="W93" s="1">
        <f t="shared" si="72"/>
        <v>0</v>
      </c>
      <c r="X93" s="1">
        <f t="shared" si="72"/>
        <v>4.3607999999999994E-2</v>
      </c>
      <c r="Y93" s="1">
        <f t="shared" si="72"/>
        <v>0</v>
      </c>
      <c r="Z93" s="1">
        <f t="shared" si="72"/>
        <v>0</v>
      </c>
      <c r="AA93" s="1">
        <f t="shared" si="72"/>
        <v>0</v>
      </c>
      <c r="AB93" s="1">
        <f t="shared" si="72"/>
        <v>0</v>
      </c>
      <c r="AC93" s="1">
        <f t="shared" si="72"/>
        <v>0</v>
      </c>
      <c r="AD93" s="1">
        <f t="shared" si="72"/>
        <v>8.468</v>
      </c>
      <c r="AE93" s="1">
        <f t="shared" si="72"/>
        <v>6.9667051200000003</v>
      </c>
      <c r="AF93" s="1">
        <f t="shared" si="72"/>
        <v>0</v>
      </c>
      <c r="AG93" s="1">
        <f t="shared" si="72"/>
        <v>6.9303651200000003</v>
      </c>
      <c r="AH93" s="1">
        <f t="shared" si="72"/>
        <v>0</v>
      </c>
      <c r="AI93" s="1">
        <f t="shared" si="72"/>
        <v>3.6339999999999997E-2</v>
      </c>
      <c r="AJ93" s="1">
        <f t="shared" si="72"/>
        <v>6.9303651200000003</v>
      </c>
      <c r="AK93" s="1">
        <f t="shared" si="72"/>
        <v>0</v>
      </c>
      <c r="AL93" s="1">
        <f t="shared" si="72"/>
        <v>6.9303651200000003</v>
      </c>
      <c r="AM93" s="1">
        <f t="shared" si="72"/>
        <v>0</v>
      </c>
      <c r="AN93" s="1">
        <f t="shared" si="72"/>
        <v>0</v>
      </c>
      <c r="AO93" s="1">
        <f t="shared" si="72"/>
        <v>0</v>
      </c>
      <c r="AP93" s="1">
        <f t="shared" si="72"/>
        <v>0</v>
      </c>
      <c r="AQ93" s="1">
        <f t="shared" si="72"/>
        <v>0</v>
      </c>
      <c r="AR93" s="1">
        <f t="shared" si="72"/>
        <v>0</v>
      </c>
      <c r="AS93" s="1">
        <f t="shared" si="72"/>
        <v>0</v>
      </c>
      <c r="AT93" s="1">
        <f t="shared" si="72"/>
        <v>0</v>
      </c>
      <c r="AU93" s="1">
        <f t="shared" si="72"/>
        <v>0</v>
      </c>
      <c r="AV93" s="1">
        <f t="shared" si="72"/>
        <v>0</v>
      </c>
      <c r="AW93" s="1">
        <f t="shared" si="72"/>
        <v>0</v>
      </c>
      <c r="AX93" s="1">
        <f t="shared" si="72"/>
        <v>3.6339999999999997E-2</v>
      </c>
      <c r="AY93" s="1">
        <f t="shared" si="72"/>
        <v>0</v>
      </c>
      <c r="AZ93" s="1">
        <f t="shared" si="72"/>
        <v>0</v>
      </c>
      <c r="BA93" s="1">
        <f t="shared" si="72"/>
        <v>0</v>
      </c>
      <c r="BB93" s="1">
        <f t="shared" si="72"/>
        <v>0</v>
      </c>
      <c r="BC93" s="1">
        <f t="shared" si="72"/>
        <v>0</v>
      </c>
    </row>
    <row r="94" spans="1:55" s="39" customFormat="1" ht="31.5" x14ac:dyDescent="0.25">
      <c r="A94" s="3" t="s">
        <v>143</v>
      </c>
      <c r="B94" s="53" t="s">
        <v>144</v>
      </c>
      <c r="C94" s="29" t="s">
        <v>77</v>
      </c>
      <c r="D94" s="1">
        <f>D95+D96</f>
        <v>9.5100000000000016</v>
      </c>
      <c r="E94" s="1">
        <f t="shared" ref="E94:BC94" si="73">SUM(E95:E96)</f>
        <v>8.3586080000000003</v>
      </c>
      <c r="F94" s="1">
        <f t="shared" si="73"/>
        <v>0</v>
      </c>
      <c r="G94" s="1">
        <f t="shared" si="73"/>
        <v>8.32</v>
      </c>
      <c r="H94" s="1">
        <f t="shared" si="73"/>
        <v>0</v>
      </c>
      <c r="I94" s="1">
        <f t="shared" si="73"/>
        <v>4.3607999999999994E-2</v>
      </c>
      <c r="J94" s="1">
        <f t="shared" si="73"/>
        <v>8.3149999999999995</v>
      </c>
      <c r="K94" s="1">
        <f t="shared" si="73"/>
        <v>0</v>
      </c>
      <c r="L94" s="1">
        <f t="shared" si="73"/>
        <v>8.32</v>
      </c>
      <c r="M94" s="1">
        <f t="shared" si="73"/>
        <v>0</v>
      </c>
      <c r="N94" s="1">
        <f t="shared" si="73"/>
        <v>0</v>
      </c>
      <c r="O94" s="1">
        <f t="shared" si="73"/>
        <v>0</v>
      </c>
      <c r="P94" s="1">
        <f t="shared" si="73"/>
        <v>0</v>
      </c>
      <c r="Q94" s="1">
        <f t="shared" si="73"/>
        <v>0</v>
      </c>
      <c r="R94" s="1">
        <f t="shared" si="73"/>
        <v>0</v>
      </c>
      <c r="S94" s="1">
        <f t="shared" si="73"/>
        <v>0</v>
      </c>
      <c r="T94" s="1">
        <f t="shared" si="73"/>
        <v>4.3607999999999994E-2</v>
      </c>
      <c r="U94" s="1">
        <f t="shared" si="73"/>
        <v>0</v>
      </c>
      <c r="V94" s="1">
        <f t="shared" si="73"/>
        <v>0</v>
      </c>
      <c r="W94" s="1">
        <f t="shared" si="73"/>
        <v>0</v>
      </c>
      <c r="X94" s="1">
        <f t="shared" si="73"/>
        <v>4.3607999999999994E-2</v>
      </c>
      <c r="Y94" s="1">
        <f t="shared" si="73"/>
        <v>0</v>
      </c>
      <c r="Z94" s="1">
        <f t="shared" si="73"/>
        <v>0</v>
      </c>
      <c r="AA94" s="1">
        <f t="shared" si="73"/>
        <v>0</v>
      </c>
      <c r="AB94" s="1">
        <f t="shared" si="73"/>
        <v>0</v>
      </c>
      <c r="AC94" s="1">
        <f t="shared" si="73"/>
        <v>0</v>
      </c>
      <c r="AD94" s="1">
        <f t="shared" si="73"/>
        <v>7.9279999999999999</v>
      </c>
      <c r="AE94" s="1">
        <f t="shared" si="73"/>
        <v>6.9667051200000003</v>
      </c>
      <c r="AF94" s="1">
        <f t="shared" si="73"/>
        <v>0</v>
      </c>
      <c r="AG94" s="1">
        <f t="shared" si="73"/>
        <v>6.9303651200000003</v>
      </c>
      <c r="AH94" s="1">
        <f t="shared" si="73"/>
        <v>0</v>
      </c>
      <c r="AI94" s="1">
        <f t="shared" si="73"/>
        <v>3.6339999999999997E-2</v>
      </c>
      <c r="AJ94" s="1">
        <f t="shared" si="73"/>
        <v>6.9303651200000003</v>
      </c>
      <c r="AK94" s="1">
        <f t="shared" si="73"/>
        <v>0</v>
      </c>
      <c r="AL94" s="1">
        <f t="shared" si="73"/>
        <v>6.9303651200000003</v>
      </c>
      <c r="AM94" s="1">
        <f t="shared" si="73"/>
        <v>0</v>
      </c>
      <c r="AN94" s="1">
        <f t="shared" si="73"/>
        <v>0</v>
      </c>
      <c r="AO94" s="1">
        <f t="shared" si="73"/>
        <v>0</v>
      </c>
      <c r="AP94" s="1">
        <f t="shared" si="73"/>
        <v>0</v>
      </c>
      <c r="AQ94" s="1">
        <f t="shared" si="73"/>
        <v>0</v>
      </c>
      <c r="AR94" s="1">
        <f t="shared" si="73"/>
        <v>0</v>
      </c>
      <c r="AS94" s="1">
        <f t="shared" si="73"/>
        <v>0</v>
      </c>
      <c r="AT94" s="1">
        <f t="shared" si="73"/>
        <v>0</v>
      </c>
      <c r="AU94" s="1">
        <f t="shared" si="73"/>
        <v>0</v>
      </c>
      <c r="AV94" s="1">
        <f t="shared" si="73"/>
        <v>0</v>
      </c>
      <c r="AW94" s="1">
        <f t="shared" si="73"/>
        <v>0</v>
      </c>
      <c r="AX94" s="1">
        <f t="shared" si="73"/>
        <v>3.6339999999999997E-2</v>
      </c>
      <c r="AY94" s="1">
        <f t="shared" si="73"/>
        <v>0</v>
      </c>
      <c r="AZ94" s="1">
        <f t="shared" si="73"/>
        <v>0</v>
      </c>
      <c r="BA94" s="1">
        <f t="shared" si="73"/>
        <v>0</v>
      </c>
      <c r="BB94" s="1">
        <f t="shared" si="73"/>
        <v>0</v>
      </c>
      <c r="BC94" s="1">
        <f t="shared" si="73"/>
        <v>0</v>
      </c>
    </row>
    <row r="95" spans="1:55" s="39" customFormat="1" ht="47.25" x14ac:dyDescent="0.25">
      <c r="A95" s="3" t="s">
        <v>145</v>
      </c>
      <c r="B95" s="48" t="s">
        <v>203</v>
      </c>
      <c r="C95" s="31" t="s">
        <v>204</v>
      </c>
      <c r="D95" s="1">
        <v>1.21</v>
      </c>
      <c r="E95" s="1">
        <f t="shared" ref="E95:H96" si="74">J95+O95+T95+Y95</f>
        <v>4.3607999999999994E-2</v>
      </c>
      <c r="F95" s="1">
        <f t="shared" si="74"/>
        <v>0</v>
      </c>
      <c r="G95" s="1">
        <f t="shared" si="74"/>
        <v>0</v>
      </c>
      <c r="H95" s="1">
        <f t="shared" si="74"/>
        <v>0</v>
      </c>
      <c r="I95" s="1">
        <f>N95+S95+X95+AC95</f>
        <v>4.3607999999999994E-2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f>SUM(P95:S95)</f>
        <v>0</v>
      </c>
      <c r="P95" s="1">
        <v>0</v>
      </c>
      <c r="Q95" s="1">
        <v>0</v>
      </c>
      <c r="R95" s="1">
        <v>0</v>
      </c>
      <c r="S95" s="1">
        <v>0</v>
      </c>
      <c r="T95" s="1">
        <f>SUM(U95:X95)</f>
        <v>4.3607999999999994E-2</v>
      </c>
      <c r="U95" s="1">
        <v>0</v>
      </c>
      <c r="V95" s="1">
        <v>0</v>
      </c>
      <c r="W95" s="1">
        <v>0</v>
      </c>
      <c r="X95" s="1">
        <f>0.03634*1.2</f>
        <v>4.3607999999999994E-2</v>
      </c>
      <c r="Y95" s="1">
        <f>SUM(Z95:AC95)</f>
        <v>0</v>
      </c>
      <c r="Z95" s="1">
        <v>0</v>
      </c>
      <c r="AA95" s="1">
        <v>0</v>
      </c>
      <c r="AB95" s="1">
        <v>0</v>
      </c>
      <c r="AC95" s="1">
        <v>0</v>
      </c>
      <c r="AD95" s="1">
        <v>1.008</v>
      </c>
      <c r="AE95" s="1">
        <f>SUM(AF95:AI95)</f>
        <v>3.6339999999999997E-2</v>
      </c>
      <c r="AF95" s="1">
        <f t="shared" ref="AF95:AI96" si="75">AK95+AP95+AU95+AZ95</f>
        <v>0</v>
      </c>
      <c r="AG95" s="1">
        <f t="shared" si="75"/>
        <v>0</v>
      </c>
      <c r="AH95" s="1">
        <f t="shared" si="75"/>
        <v>0</v>
      </c>
      <c r="AI95" s="1">
        <f t="shared" si="75"/>
        <v>3.6339999999999997E-2</v>
      </c>
      <c r="AJ95" s="1">
        <f>SUM(AK95:AN95)</f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3.6339999999999997E-2</v>
      </c>
      <c r="AY95" s="1">
        <f>SUM(AZ95:BC95)</f>
        <v>0</v>
      </c>
      <c r="AZ95" s="1">
        <v>0</v>
      </c>
      <c r="BA95" s="1">
        <v>0</v>
      </c>
      <c r="BB95" s="1">
        <v>0</v>
      </c>
      <c r="BC95" s="1">
        <v>0</v>
      </c>
    </row>
    <row r="96" spans="1:55" ht="31.5" x14ac:dyDescent="0.25">
      <c r="A96" s="3" t="s">
        <v>205</v>
      </c>
      <c r="B96" s="29" t="s">
        <v>146</v>
      </c>
      <c r="C96" s="31" t="s">
        <v>147</v>
      </c>
      <c r="D96" s="9">
        <v>8.3000000000000007</v>
      </c>
      <c r="E96" s="1">
        <f t="shared" si="74"/>
        <v>8.3149999999999995</v>
      </c>
      <c r="F96" s="1">
        <f t="shared" si="74"/>
        <v>0</v>
      </c>
      <c r="G96" s="1">
        <f t="shared" si="74"/>
        <v>8.32</v>
      </c>
      <c r="H96" s="1">
        <f t="shared" si="74"/>
        <v>0</v>
      </c>
      <c r="I96" s="1">
        <f>N96+S96+X96+AC96</f>
        <v>0</v>
      </c>
      <c r="J96" s="1">
        <v>8.3149999999999995</v>
      </c>
      <c r="K96" s="1">
        <v>0</v>
      </c>
      <c r="L96" s="1">
        <v>8.32</v>
      </c>
      <c r="M96" s="1">
        <v>0</v>
      </c>
      <c r="N96" s="1">
        <v>0</v>
      </c>
      <c r="O96" s="1">
        <f>SUM(P96:S96)</f>
        <v>0</v>
      </c>
      <c r="P96" s="1">
        <v>0</v>
      </c>
      <c r="Q96" s="1">
        <v>0</v>
      </c>
      <c r="R96" s="1">
        <v>0</v>
      </c>
      <c r="S96" s="1">
        <v>0</v>
      </c>
      <c r="T96" s="1">
        <f>SUM(U96:X96)</f>
        <v>0</v>
      </c>
      <c r="U96" s="1">
        <v>0</v>
      </c>
      <c r="V96" s="1">
        <v>0</v>
      </c>
      <c r="W96" s="1">
        <v>0</v>
      </c>
      <c r="X96" s="1">
        <v>0</v>
      </c>
      <c r="Y96" s="1">
        <f>SUM(Z96:AC96)</f>
        <v>0</v>
      </c>
      <c r="Z96" s="1">
        <v>0</v>
      </c>
      <c r="AA96" s="1">
        <v>0</v>
      </c>
      <c r="AB96" s="1">
        <v>0</v>
      </c>
      <c r="AC96" s="1">
        <v>0</v>
      </c>
      <c r="AD96" s="9">
        <v>6.92</v>
      </c>
      <c r="AE96" s="1">
        <f>SUM(AF96:AI96)</f>
        <v>6.9303651200000003</v>
      </c>
      <c r="AF96" s="1">
        <f t="shared" si="75"/>
        <v>0</v>
      </c>
      <c r="AG96" s="1">
        <f t="shared" si="75"/>
        <v>6.9303651200000003</v>
      </c>
      <c r="AH96" s="1">
        <f t="shared" si="75"/>
        <v>0</v>
      </c>
      <c r="AI96" s="1">
        <f t="shared" si="75"/>
        <v>0</v>
      </c>
      <c r="AJ96" s="1">
        <f>SUM(AK96:AN96)</f>
        <v>6.9303651200000003</v>
      </c>
      <c r="AK96" s="1">
        <v>0</v>
      </c>
      <c r="AL96" s="1">
        <v>6.9303651200000003</v>
      </c>
      <c r="AM96" s="1">
        <v>0</v>
      </c>
      <c r="AN96" s="1">
        <v>0</v>
      </c>
      <c r="AO96" s="1">
        <f>SUM(AP96:AS96)</f>
        <v>0</v>
      </c>
      <c r="AP96" s="1">
        <v>0</v>
      </c>
      <c r="AQ96" s="1">
        <v>0</v>
      </c>
      <c r="AR96" s="1">
        <v>0</v>
      </c>
      <c r="AS96" s="1">
        <v>0</v>
      </c>
      <c r="AT96" s="1">
        <f>SUM(AU96:AX96)</f>
        <v>0</v>
      </c>
      <c r="AU96" s="1">
        <v>0</v>
      </c>
      <c r="AV96" s="1">
        <v>0</v>
      </c>
      <c r="AW96" s="1">
        <v>0</v>
      </c>
      <c r="AX96" s="1">
        <v>0</v>
      </c>
      <c r="AY96" s="1">
        <f>SUM(BA96:BC96)</f>
        <v>0</v>
      </c>
      <c r="AZ96" s="1">
        <v>0</v>
      </c>
      <c r="BA96" s="1">
        <v>0</v>
      </c>
      <c r="BB96" s="1">
        <v>0</v>
      </c>
      <c r="BC96" s="1">
        <v>0</v>
      </c>
    </row>
    <row r="97" spans="1:55" ht="31.5" x14ac:dyDescent="0.25">
      <c r="A97" s="3" t="s">
        <v>148</v>
      </c>
      <c r="B97" s="53" t="s">
        <v>149</v>
      </c>
      <c r="C97" s="29" t="s">
        <v>77</v>
      </c>
      <c r="D97" s="6">
        <f>D98</f>
        <v>0.65</v>
      </c>
      <c r="E97" s="6">
        <f t="shared" ref="E97:AC97" si="76">SUM(E98)</f>
        <v>0</v>
      </c>
      <c r="F97" s="6">
        <f t="shared" si="76"/>
        <v>0</v>
      </c>
      <c r="G97" s="6">
        <f t="shared" si="76"/>
        <v>0</v>
      </c>
      <c r="H97" s="6">
        <f t="shared" si="76"/>
        <v>0</v>
      </c>
      <c r="I97" s="6">
        <f t="shared" si="76"/>
        <v>0</v>
      </c>
      <c r="J97" s="6">
        <f t="shared" si="76"/>
        <v>0</v>
      </c>
      <c r="K97" s="6">
        <f t="shared" si="76"/>
        <v>0</v>
      </c>
      <c r="L97" s="6">
        <f t="shared" si="76"/>
        <v>0</v>
      </c>
      <c r="M97" s="6">
        <f t="shared" si="76"/>
        <v>0</v>
      </c>
      <c r="N97" s="6">
        <f t="shared" si="76"/>
        <v>0</v>
      </c>
      <c r="O97" s="6">
        <f t="shared" si="76"/>
        <v>0</v>
      </c>
      <c r="P97" s="6">
        <f t="shared" si="76"/>
        <v>0</v>
      </c>
      <c r="Q97" s="6">
        <f t="shared" si="76"/>
        <v>0</v>
      </c>
      <c r="R97" s="6">
        <f t="shared" si="76"/>
        <v>0</v>
      </c>
      <c r="S97" s="6">
        <f t="shared" si="76"/>
        <v>0</v>
      </c>
      <c r="T97" s="6">
        <f t="shared" si="76"/>
        <v>0</v>
      </c>
      <c r="U97" s="6">
        <f t="shared" si="76"/>
        <v>0</v>
      </c>
      <c r="V97" s="6">
        <f t="shared" si="76"/>
        <v>0</v>
      </c>
      <c r="W97" s="6">
        <f t="shared" si="76"/>
        <v>0</v>
      </c>
      <c r="X97" s="6">
        <f t="shared" si="76"/>
        <v>0</v>
      </c>
      <c r="Y97" s="6">
        <f t="shared" si="76"/>
        <v>0</v>
      </c>
      <c r="Z97" s="6">
        <f t="shared" si="76"/>
        <v>0</v>
      </c>
      <c r="AA97" s="6">
        <f t="shared" si="76"/>
        <v>0</v>
      </c>
      <c r="AB97" s="6">
        <f t="shared" si="76"/>
        <v>0</v>
      </c>
      <c r="AC97" s="6">
        <f t="shared" si="76"/>
        <v>0</v>
      </c>
      <c r="AD97" s="6">
        <f>AD98</f>
        <v>0.54</v>
      </c>
      <c r="AE97" s="6">
        <f>SUM(AE98)</f>
        <v>0</v>
      </c>
      <c r="AF97" s="6">
        <f t="shared" ref="AF97:BC97" si="77">SUM(AF98)</f>
        <v>0</v>
      </c>
      <c r="AG97" s="6">
        <f t="shared" si="77"/>
        <v>0</v>
      </c>
      <c r="AH97" s="6">
        <f t="shared" si="77"/>
        <v>0</v>
      </c>
      <c r="AI97" s="6">
        <f t="shared" si="77"/>
        <v>0</v>
      </c>
      <c r="AJ97" s="6">
        <f t="shared" si="77"/>
        <v>0</v>
      </c>
      <c r="AK97" s="6">
        <f t="shared" si="77"/>
        <v>0</v>
      </c>
      <c r="AL97" s="6">
        <f t="shared" si="77"/>
        <v>0</v>
      </c>
      <c r="AM97" s="6">
        <f t="shared" si="77"/>
        <v>0</v>
      </c>
      <c r="AN97" s="6">
        <f t="shared" si="77"/>
        <v>0</v>
      </c>
      <c r="AO97" s="6">
        <f t="shared" si="77"/>
        <v>0</v>
      </c>
      <c r="AP97" s="6">
        <f t="shared" si="77"/>
        <v>0</v>
      </c>
      <c r="AQ97" s="6">
        <f t="shared" si="77"/>
        <v>0</v>
      </c>
      <c r="AR97" s="6">
        <f t="shared" si="77"/>
        <v>0</v>
      </c>
      <c r="AS97" s="6">
        <f t="shared" si="77"/>
        <v>0</v>
      </c>
      <c r="AT97" s="6">
        <f t="shared" si="77"/>
        <v>0</v>
      </c>
      <c r="AU97" s="6">
        <f t="shared" si="77"/>
        <v>0</v>
      </c>
      <c r="AV97" s="6">
        <f t="shared" si="77"/>
        <v>0</v>
      </c>
      <c r="AW97" s="6">
        <f t="shared" si="77"/>
        <v>0</v>
      </c>
      <c r="AX97" s="6">
        <f t="shared" si="77"/>
        <v>0</v>
      </c>
      <c r="AY97" s="6">
        <f t="shared" si="77"/>
        <v>0</v>
      </c>
      <c r="AZ97" s="6">
        <f t="shared" si="77"/>
        <v>0</v>
      </c>
      <c r="BA97" s="6">
        <f t="shared" si="77"/>
        <v>0</v>
      </c>
      <c r="BB97" s="6">
        <f t="shared" si="77"/>
        <v>0</v>
      </c>
      <c r="BC97" s="6">
        <f t="shared" si="77"/>
        <v>0</v>
      </c>
    </row>
    <row r="98" spans="1:55" ht="63" x14ac:dyDescent="0.25">
      <c r="A98" s="3" t="s">
        <v>150</v>
      </c>
      <c r="B98" s="36" t="s">
        <v>151</v>
      </c>
      <c r="C98" s="31" t="s">
        <v>152</v>
      </c>
      <c r="D98" s="9">
        <v>0.65</v>
      </c>
      <c r="E98" s="1">
        <f>J98+O98+T98+Y98</f>
        <v>0</v>
      </c>
      <c r="F98" s="1">
        <f>K98+P98+U98+Z98</f>
        <v>0</v>
      </c>
      <c r="G98" s="1">
        <f>L98+Q98+V98+AA98</f>
        <v>0</v>
      </c>
      <c r="H98" s="1">
        <f>M98+R98+W98+AB98</f>
        <v>0</v>
      </c>
      <c r="I98" s="1">
        <f>N98+S98+X98+AC98</f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f>SUM(U98:X98)</f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9">
        <v>0.54</v>
      </c>
      <c r="AE98" s="1">
        <f>AJ98+AO98+AT98+AY98</f>
        <v>0</v>
      </c>
      <c r="AF98" s="1">
        <f>AK98+AP98+AU98+AZ98</f>
        <v>0</v>
      </c>
      <c r="AG98" s="1">
        <f>AL98+AQ98+AV98+BA98</f>
        <v>0</v>
      </c>
      <c r="AH98" s="1">
        <f>AM98+AR98+AW98+BB98</f>
        <v>0</v>
      </c>
      <c r="AI98" s="1">
        <f>AN98+AS98+AX98+BC98</f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f>SUM(AU98:AX98)</f>
        <v>0</v>
      </c>
      <c r="AU98" s="1">
        <v>0</v>
      </c>
      <c r="AV98" s="1">
        <v>0</v>
      </c>
      <c r="AW98" s="1">
        <v>0</v>
      </c>
      <c r="AX98" s="1">
        <v>0</v>
      </c>
      <c r="AY98" s="1">
        <f>SUM(AZ98:BC98)</f>
        <v>0</v>
      </c>
      <c r="AZ98" s="1">
        <v>0</v>
      </c>
      <c r="BA98" s="1">
        <v>0</v>
      </c>
      <c r="BB98" s="1">
        <v>0</v>
      </c>
      <c r="BC98" s="1">
        <v>0</v>
      </c>
    </row>
    <row r="99" spans="1:55" ht="63" x14ac:dyDescent="0.25">
      <c r="A99" s="54" t="s">
        <v>153</v>
      </c>
      <c r="B99" s="55" t="s">
        <v>154</v>
      </c>
      <c r="C99" s="54" t="s">
        <v>77</v>
      </c>
      <c r="D99" s="6" t="s">
        <v>91</v>
      </c>
      <c r="E99" s="6" t="s">
        <v>91</v>
      </c>
      <c r="F99" s="6" t="s">
        <v>91</v>
      </c>
      <c r="G99" s="6" t="s">
        <v>91</v>
      </c>
      <c r="H99" s="6" t="s">
        <v>91</v>
      </c>
      <c r="I99" s="6" t="s">
        <v>91</v>
      </c>
      <c r="J99" s="6" t="s">
        <v>91</v>
      </c>
      <c r="K99" s="6" t="s">
        <v>91</v>
      </c>
      <c r="L99" s="6" t="s">
        <v>91</v>
      </c>
      <c r="M99" s="6" t="s">
        <v>91</v>
      </c>
      <c r="N99" s="6" t="s">
        <v>91</v>
      </c>
      <c r="O99" s="6" t="s">
        <v>91</v>
      </c>
      <c r="P99" s="6" t="s">
        <v>91</v>
      </c>
      <c r="Q99" s="6" t="s">
        <v>91</v>
      </c>
      <c r="R99" s="6" t="s">
        <v>91</v>
      </c>
      <c r="S99" s="6" t="s">
        <v>91</v>
      </c>
      <c r="T99" s="6" t="s">
        <v>91</v>
      </c>
      <c r="U99" s="6" t="s">
        <v>91</v>
      </c>
      <c r="V99" s="6" t="s">
        <v>91</v>
      </c>
      <c r="W99" s="6" t="s">
        <v>91</v>
      </c>
      <c r="X99" s="6" t="s">
        <v>91</v>
      </c>
      <c r="Y99" s="6" t="s">
        <v>91</v>
      </c>
      <c r="Z99" s="6" t="s">
        <v>91</v>
      </c>
      <c r="AA99" s="6" t="s">
        <v>91</v>
      </c>
      <c r="AB99" s="6" t="s">
        <v>91</v>
      </c>
      <c r="AC99" s="6" t="s">
        <v>91</v>
      </c>
      <c r="AD99" s="1" t="s">
        <v>91</v>
      </c>
      <c r="AE99" s="6" t="s">
        <v>91</v>
      </c>
      <c r="AF99" s="6" t="s">
        <v>91</v>
      </c>
      <c r="AG99" s="6" t="s">
        <v>91</v>
      </c>
      <c r="AH99" s="6" t="s">
        <v>91</v>
      </c>
      <c r="AI99" s="6" t="s">
        <v>91</v>
      </c>
      <c r="AJ99" s="6" t="s">
        <v>91</v>
      </c>
      <c r="AK99" s="6" t="s">
        <v>91</v>
      </c>
      <c r="AL99" s="6" t="s">
        <v>91</v>
      </c>
      <c r="AM99" s="6" t="s">
        <v>91</v>
      </c>
      <c r="AN99" s="6" t="s">
        <v>91</v>
      </c>
      <c r="AO99" s="6" t="s">
        <v>91</v>
      </c>
      <c r="AP99" s="6" t="s">
        <v>91</v>
      </c>
      <c r="AQ99" s="6" t="s">
        <v>91</v>
      </c>
      <c r="AR99" s="6" t="s">
        <v>91</v>
      </c>
      <c r="AS99" s="6" t="s">
        <v>91</v>
      </c>
      <c r="AT99" s="6" t="s">
        <v>91</v>
      </c>
      <c r="AU99" s="6" t="s">
        <v>91</v>
      </c>
      <c r="AV99" s="6" t="s">
        <v>91</v>
      </c>
      <c r="AW99" s="6" t="s">
        <v>91</v>
      </c>
      <c r="AX99" s="6" t="s">
        <v>91</v>
      </c>
      <c r="AY99" s="6" t="s">
        <v>91</v>
      </c>
      <c r="AZ99" s="6" t="s">
        <v>91</v>
      </c>
      <c r="BA99" s="6" t="s">
        <v>91</v>
      </c>
      <c r="BB99" s="6" t="s">
        <v>91</v>
      </c>
      <c r="BC99" s="6" t="s">
        <v>91</v>
      </c>
    </row>
    <row r="100" spans="1:55" ht="31.5" x14ac:dyDescent="0.25">
      <c r="A100" s="2" t="s">
        <v>155</v>
      </c>
      <c r="B100" s="46" t="s">
        <v>156</v>
      </c>
      <c r="C100" s="2" t="s">
        <v>77</v>
      </c>
      <c r="D100" s="6">
        <f t="shared" ref="D100:AI100" si="78">SUM(D101:D129)</f>
        <v>112.40930999999999</v>
      </c>
      <c r="E100" s="6">
        <f t="shared" si="78"/>
        <v>23.19641348</v>
      </c>
      <c r="F100" s="6">
        <f t="shared" si="78"/>
        <v>1.243113852</v>
      </c>
      <c r="G100" s="6">
        <f t="shared" si="78"/>
        <v>18.364552367999998</v>
      </c>
      <c r="H100" s="6">
        <f t="shared" si="78"/>
        <v>2.7349999999999999</v>
      </c>
      <c r="I100" s="6">
        <f t="shared" si="78"/>
        <v>0.85374726000000001</v>
      </c>
      <c r="J100" s="6">
        <f t="shared" si="78"/>
        <v>12.187794799999999</v>
      </c>
      <c r="K100" s="6">
        <f t="shared" si="78"/>
        <v>0.7569191999999999</v>
      </c>
      <c r="L100" s="6">
        <f t="shared" si="78"/>
        <v>8.6450975999999997</v>
      </c>
      <c r="M100" s="6">
        <f t="shared" si="78"/>
        <v>2.7349999999999999</v>
      </c>
      <c r="N100" s="6">
        <f t="shared" si="78"/>
        <v>5.0777999999999997E-2</v>
      </c>
      <c r="O100" s="6">
        <f t="shared" si="78"/>
        <v>2.2381363799999998</v>
      </c>
      <c r="P100" s="6">
        <f t="shared" si="78"/>
        <v>0.36352799999999996</v>
      </c>
      <c r="Q100" s="6">
        <f t="shared" si="78"/>
        <v>1.6022854559999999</v>
      </c>
      <c r="R100" s="6">
        <f t="shared" si="78"/>
        <v>0</v>
      </c>
      <c r="S100" s="6">
        <f t="shared" si="78"/>
        <v>0.27232292400000002</v>
      </c>
      <c r="T100" s="6">
        <f t="shared" si="78"/>
        <v>8.770482300000003</v>
      </c>
      <c r="U100" s="6">
        <f t="shared" si="78"/>
        <v>0.12266665199999999</v>
      </c>
      <c r="V100" s="6">
        <f t="shared" si="78"/>
        <v>8.1171693120000015</v>
      </c>
      <c r="W100" s="6">
        <f t="shared" si="78"/>
        <v>0</v>
      </c>
      <c r="X100" s="6">
        <f t="shared" si="78"/>
        <v>0.530646336</v>
      </c>
      <c r="Y100" s="6">
        <f t="shared" si="78"/>
        <v>0</v>
      </c>
      <c r="Z100" s="6">
        <f t="shared" si="78"/>
        <v>0</v>
      </c>
      <c r="AA100" s="6">
        <f t="shared" si="78"/>
        <v>0</v>
      </c>
      <c r="AB100" s="6">
        <f t="shared" si="78"/>
        <v>0</v>
      </c>
      <c r="AC100" s="6">
        <f t="shared" si="78"/>
        <v>0</v>
      </c>
      <c r="AD100" s="6">
        <f t="shared" si="78"/>
        <v>97.001599999999996</v>
      </c>
      <c r="AE100" s="6">
        <f t="shared" si="78"/>
        <v>27.223190640000002</v>
      </c>
      <c r="AF100" s="6">
        <f t="shared" si="78"/>
        <v>2.3044288700000002</v>
      </c>
      <c r="AG100" s="6">
        <f t="shared" si="78"/>
        <v>21.715265500000001</v>
      </c>
      <c r="AH100" s="6">
        <f t="shared" si="78"/>
        <v>2.4226019999999999</v>
      </c>
      <c r="AI100" s="6">
        <f t="shared" si="78"/>
        <v>0.78089427</v>
      </c>
      <c r="AJ100" s="6">
        <f t="shared" ref="AJ100:BC100" si="79">SUM(AJ101:AJ129)</f>
        <v>3.3725000000000001</v>
      </c>
      <c r="AK100" s="6">
        <f t="shared" si="79"/>
        <v>0.50050000000000006</v>
      </c>
      <c r="AL100" s="6">
        <f t="shared" si="79"/>
        <v>2.8719999999999999</v>
      </c>
      <c r="AM100" s="6">
        <f t="shared" si="79"/>
        <v>0</v>
      </c>
      <c r="AN100" s="6">
        <f t="shared" si="79"/>
        <v>0</v>
      </c>
      <c r="AO100" s="6">
        <f t="shared" si="79"/>
        <v>8.6314605600000007</v>
      </c>
      <c r="AP100" s="6">
        <f t="shared" si="79"/>
        <v>0.91976221999999996</v>
      </c>
      <c r="AQ100" s="6">
        <f t="shared" si="79"/>
        <v>4.9809000399999999</v>
      </c>
      <c r="AR100" s="6">
        <f t="shared" si="79"/>
        <v>2.2834099999999999</v>
      </c>
      <c r="AS100" s="6">
        <f t="shared" si="79"/>
        <v>0.44738830000000002</v>
      </c>
      <c r="AT100" s="6">
        <f t="shared" si="79"/>
        <v>15.219230080000001</v>
      </c>
      <c r="AU100" s="6">
        <f t="shared" si="79"/>
        <v>0.88416664999999994</v>
      </c>
      <c r="AV100" s="6">
        <f t="shared" si="79"/>
        <v>13.862365459999999</v>
      </c>
      <c r="AW100" s="6">
        <f t="shared" si="79"/>
        <v>0.13919200000000001</v>
      </c>
      <c r="AX100" s="6">
        <f t="shared" si="79"/>
        <v>0.33350596999999998</v>
      </c>
      <c r="AY100" s="6">
        <f t="shared" si="79"/>
        <v>0</v>
      </c>
      <c r="AZ100" s="6">
        <f t="shared" si="79"/>
        <v>0</v>
      </c>
      <c r="BA100" s="6">
        <f t="shared" si="79"/>
        <v>0</v>
      </c>
      <c r="BB100" s="6">
        <f t="shared" si="79"/>
        <v>0</v>
      </c>
      <c r="BC100" s="6">
        <f t="shared" si="79"/>
        <v>0</v>
      </c>
    </row>
    <row r="101" spans="1:55" ht="31.5" x14ac:dyDescent="0.25">
      <c r="A101" s="3" t="s">
        <v>157</v>
      </c>
      <c r="B101" s="36" t="s">
        <v>298</v>
      </c>
      <c r="C101" s="3" t="s">
        <v>299</v>
      </c>
      <c r="D101" s="6">
        <v>8.44</v>
      </c>
      <c r="E101" s="1">
        <f>J101+O101+T101+Y101</f>
        <v>0</v>
      </c>
      <c r="F101" s="1">
        <f>K101+P101+U101+Z101</f>
        <v>0</v>
      </c>
      <c r="G101" s="1">
        <f>L101+Q101+V101+AA101</f>
        <v>0</v>
      </c>
      <c r="H101" s="1">
        <f>M101+R101+W101+AB101</f>
        <v>0</v>
      </c>
      <c r="I101" s="1">
        <f>N101+S101+X101+AC101</f>
        <v>0</v>
      </c>
      <c r="J101" s="1">
        <f>SUM(K101:N101)</f>
        <v>0</v>
      </c>
      <c r="K101" s="1">
        <v>0</v>
      </c>
      <c r="L101" s="1">
        <v>0</v>
      </c>
      <c r="M101" s="1">
        <v>0</v>
      </c>
      <c r="N101" s="1">
        <v>0</v>
      </c>
      <c r="O101" s="1">
        <f>SUM(P101:S101)</f>
        <v>0</v>
      </c>
      <c r="P101" s="1">
        <v>0</v>
      </c>
      <c r="Q101" s="1">
        <v>0</v>
      </c>
      <c r="R101" s="1">
        <v>0</v>
      </c>
      <c r="S101" s="1">
        <v>0</v>
      </c>
      <c r="T101" s="5">
        <f>SUM(U101:X101)</f>
        <v>0</v>
      </c>
      <c r="U101" s="5">
        <v>0</v>
      </c>
      <c r="V101" s="1">
        <v>0</v>
      </c>
      <c r="W101" s="1">
        <v>0</v>
      </c>
      <c r="X101" s="1">
        <v>0</v>
      </c>
      <c r="Y101" s="7">
        <v>0</v>
      </c>
      <c r="Z101" s="1">
        <v>0</v>
      </c>
      <c r="AA101" s="1">
        <v>0</v>
      </c>
      <c r="AB101" s="1">
        <v>0</v>
      </c>
      <c r="AC101" s="1">
        <v>0</v>
      </c>
      <c r="AD101" s="9">
        <v>7.03</v>
      </c>
      <c r="AE101" s="1">
        <f>AJ101+AO101+AT101+AY101</f>
        <v>0</v>
      </c>
      <c r="AF101" s="1">
        <f>AK101+AP101+AU101+AZ101</f>
        <v>0</v>
      </c>
      <c r="AG101" s="1">
        <f>AL101+AQ101+AV101+BA101</f>
        <v>0</v>
      </c>
      <c r="AH101" s="1">
        <f>AM101+AR101+AW101+BB101</f>
        <v>0</v>
      </c>
      <c r="AI101" s="1">
        <f>AN101+AS101+AX101+BC101</f>
        <v>0</v>
      </c>
      <c r="AJ101" s="1">
        <f>SUM(AK101:AN101)</f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f>SUM(AP101:AS101)</f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f>SUM(AU101:AX101)</f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f>SUM(AZ101:BC101)</f>
        <v>0</v>
      </c>
      <c r="AZ101" s="1">
        <v>0</v>
      </c>
      <c r="BA101" s="1">
        <v>0</v>
      </c>
      <c r="BB101" s="1">
        <v>0</v>
      </c>
      <c r="BC101" s="1">
        <v>0</v>
      </c>
    </row>
    <row r="102" spans="1:55" ht="31.5" x14ac:dyDescent="0.25">
      <c r="A102" s="3" t="s">
        <v>158</v>
      </c>
      <c r="B102" s="36" t="s">
        <v>300</v>
      </c>
      <c r="C102" s="3" t="s">
        <v>301</v>
      </c>
      <c r="D102" s="6">
        <v>7.3194100000000004</v>
      </c>
      <c r="E102" s="1">
        <f t="shared" ref="E102:E127" si="80">J102+O102+T102+Y102</f>
        <v>0</v>
      </c>
      <c r="F102" s="1">
        <f t="shared" ref="F102:F127" si="81">K102+P102+U102+Z102</f>
        <v>0</v>
      </c>
      <c r="G102" s="1">
        <f t="shared" ref="G102:G127" si="82">L102+Q102+V102+AA102</f>
        <v>0</v>
      </c>
      <c r="H102" s="1">
        <f t="shared" ref="H102:H127" si="83">M102+R102+W102+AB102</f>
        <v>0</v>
      </c>
      <c r="I102" s="1">
        <f t="shared" ref="I102:I129" si="84">N102+S102+X102+AC102</f>
        <v>0</v>
      </c>
      <c r="J102" s="1">
        <f t="shared" ref="J102:J129" si="85">SUM(K102:N102)</f>
        <v>0</v>
      </c>
      <c r="K102" s="1">
        <v>0</v>
      </c>
      <c r="L102" s="1">
        <v>0</v>
      </c>
      <c r="M102" s="1">
        <v>0</v>
      </c>
      <c r="N102" s="1">
        <v>0</v>
      </c>
      <c r="O102" s="1">
        <f t="shared" ref="O102:O129" si="86">SUM(P102:S102)</f>
        <v>0</v>
      </c>
      <c r="P102" s="1">
        <v>0</v>
      </c>
      <c r="Q102" s="1">
        <v>0</v>
      </c>
      <c r="R102" s="1">
        <v>0</v>
      </c>
      <c r="S102" s="1">
        <v>0</v>
      </c>
      <c r="T102" s="5">
        <f t="shared" ref="T102:T129" si="87">SUM(U102:X102)</f>
        <v>0</v>
      </c>
      <c r="U102" s="5">
        <v>0</v>
      </c>
      <c r="V102" s="1">
        <v>0</v>
      </c>
      <c r="W102" s="1">
        <v>0</v>
      </c>
      <c r="X102" s="1">
        <v>0</v>
      </c>
      <c r="Y102" s="7">
        <v>0</v>
      </c>
      <c r="Z102" s="1">
        <v>0</v>
      </c>
      <c r="AA102" s="1">
        <v>0</v>
      </c>
      <c r="AB102" s="1">
        <v>0</v>
      </c>
      <c r="AC102" s="1">
        <v>0</v>
      </c>
      <c r="AD102" s="9">
        <v>6.0995100000000004</v>
      </c>
      <c r="AE102" s="1">
        <f t="shared" ref="AE102:AE127" si="88">AJ102+AO102+AT102+AY102</f>
        <v>0</v>
      </c>
      <c r="AF102" s="1">
        <f t="shared" ref="AF102:AF127" si="89">AK102+AP102+AU102+AZ102</f>
        <v>0</v>
      </c>
      <c r="AG102" s="1">
        <f t="shared" ref="AG102:AG127" si="90">AL102+AQ102+AV102+BA102</f>
        <v>0</v>
      </c>
      <c r="AH102" s="1">
        <f t="shared" ref="AH102:AH127" si="91">AM102+AR102+AW102+BB102</f>
        <v>0</v>
      </c>
      <c r="AI102" s="1">
        <f t="shared" ref="AI102:AI127" si="92">AN102+AS102+AX102+BC102</f>
        <v>0</v>
      </c>
      <c r="AJ102" s="1">
        <f t="shared" ref="AJ102:AJ129" si="93">SUM(AK102:AN102)</f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f t="shared" ref="AO102:AO127" si="94">SUM(AP102:AS102)</f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f t="shared" ref="AT102:AT127" si="95">SUM(AU102:AX102)</f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f t="shared" ref="AY102:AY127" si="96">SUM(AZ102:BC102)</f>
        <v>0</v>
      </c>
      <c r="AZ102" s="1">
        <v>0</v>
      </c>
      <c r="BA102" s="1">
        <v>0</v>
      </c>
      <c r="BB102" s="1">
        <v>0</v>
      </c>
      <c r="BC102" s="1">
        <v>0</v>
      </c>
    </row>
    <row r="103" spans="1:55" ht="31.5" x14ac:dyDescent="0.25">
      <c r="A103" s="3" t="s">
        <v>159</v>
      </c>
      <c r="B103" s="27" t="s">
        <v>302</v>
      </c>
      <c r="C103" s="3" t="s">
        <v>334</v>
      </c>
      <c r="D103" s="6">
        <v>15.48658</v>
      </c>
      <c r="E103" s="1">
        <f t="shared" si="80"/>
        <v>0</v>
      </c>
      <c r="F103" s="1">
        <f t="shared" si="81"/>
        <v>0</v>
      </c>
      <c r="G103" s="1">
        <f t="shared" si="82"/>
        <v>0</v>
      </c>
      <c r="H103" s="1">
        <f t="shared" si="83"/>
        <v>0</v>
      </c>
      <c r="I103" s="1">
        <f t="shared" si="84"/>
        <v>0</v>
      </c>
      <c r="J103" s="1">
        <f t="shared" si="85"/>
        <v>0</v>
      </c>
      <c r="K103" s="1">
        <v>0</v>
      </c>
      <c r="L103" s="1">
        <v>0</v>
      </c>
      <c r="M103" s="1">
        <v>0</v>
      </c>
      <c r="N103" s="1">
        <v>0</v>
      </c>
      <c r="O103" s="1">
        <f t="shared" si="86"/>
        <v>0</v>
      </c>
      <c r="P103" s="1">
        <v>0</v>
      </c>
      <c r="Q103" s="1">
        <v>0</v>
      </c>
      <c r="R103" s="1">
        <v>0</v>
      </c>
      <c r="S103" s="1">
        <v>0</v>
      </c>
      <c r="T103" s="5">
        <f t="shared" si="87"/>
        <v>0</v>
      </c>
      <c r="U103" s="5">
        <v>0</v>
      </c>
      <c r="V103" s="1">
        <v>0</v>
      </c>
      <c r="W103" s="1">
        <v>0</v>
      </c>
      <c r="X103" s="1">
        <v>0</v>
      </c>
      <c r="Y103" s="7">
        <v>0</v>
      </c>
      <c r="Z103" s="1">
        <v>0</v>
      </c>
      <c r="AA103" s="1">
        <v>0</v>
      </c>
      <c r="AB103" s="1">
        <v>0</v>
      </c>
      <c r="AC103" s="1">
        <v>0</v>
      </c>
      <c r="AD103" s="9">
        <v>12.905480000000001</v>
      </c>
      <c r="AE103" s="1">
        <f t="shared" si="88"/>
        <v>0</v>
      </c>
      <c r="AF103" s="1">
        <f t="shared" si="89"/>
        <v>0</v>
      </c>
      <c r="AG103" s="1">
        <f t="shared" si="90"/>
        <v>0</v>
      </c>
      <c r="AH103" s="1">
        <f t="shared" si="91"/>
        <v>0</v>
      </c>
      <c r="AI103" s="1">
        <f t="shared" si="92"/>
        <v>0</v>
      </c>
      <c r="AJ103" s="1">
        <f t="shared" si="93"/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f t="shared" si="94"/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f t="shared" si="95"/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f t="shared" si="96"/>
        <v>0</v>
      </c>
      <c r="AZ103" s="1">
        <v>0</v>
      </c>
      <c r="BA103" s="1">
        <v>0</v>
      </c>
      <c r="BB103" s="1">
        <v>0</v>
      </c>
      <c r="BC103" s="1">
        <v>0</v>
      </c>
    </row>
    <row r="104" spans="1:55" ht="47.25" x14ac:dyDescent="0.25">
      <c r="A104" s="3" t="s">
        <v>160</v>
      </c>
      <c r="B104" s="36" t="s">
        <v>303</v>
      </c>
      <c r="C104" s="3" t="s">
        <v>304</v>
      </c>
      <c r="D104" s="6">
        <v>1.2968299999999999</v>
      </c>
      <c r="E104" s="1">
        <f t="shared" si="80"/>
        <v>0</v>
      </c>
      <c r="F104" s="1">
        <f t="shared" si="81"/>
        <v>0</v>
      </c>
      <c r="G104" s="1">
        <f t="shared" si="82"/>
        <v>0</v>
      </c>
      <c r="H104" s="1">
        <f t="shared" si="83"/>
        <v>0</v>
      </c>
      <c r="I104" s="1">
        <f t="shared" si="84"/>
        <v>0</v>
      </c>
      <c r="J104" s="1">
        <f t="shared" si="85"/>
        <v>0</v>
      </c>
      <c r="K104" s="1">
        <v>0</v>
      </c>
      <c r="L104" s="1">
        <v>0</v>
      </c>
      <c r="M104" s="1">
        <v>0</v>
      </c>
      <c r="N104" s="1">
        <v>0</v>
      </c>
      <c r="O104" s="1">
        <f t="shared" si="86"/>
        <v>0</v>
      </c>
      <c r="P104" s="1">
        <v>0</v>
      </c>
      <c r="Q104" s="1">
        <v>0</v>
      </c>
      <c r="R104" s="1">
        <v>0</v>
      </c>
      <c r="S104" s="1">
        <v>0</v>
      </c>
      <c r="T104" s="5">
        <f t="shared" si="87"/>
        <v>0</v>
      </c>
      <c r="U104" s="5">
        <v>0</v>
      </c>
      <c r="V104" s="1">
        <v>0</v>
      </c>
      <c r="W104" s="1">
        <v>0</v>
      </c>
      <c r="X104" s="1">
        <v>0</v>
      </c>
      <c r="Y104" s="7">
        <v>0</v>
      </c>
      <c r="Z104" s="1">
        <v>0</v>
      </c>
      <c r="AA104" s="1">
        <v>0</v>
      </c>
      <c r="AB104" s="1">
        <v>0</v>
      </c>
      <c r="AC104" s="1">
        <v>0</v>
      </c>
      <c r="AD104" s="9">
        <v>1.0806899999999999</v>
      </c>
      <c r="AE104" s="1">
        <f t="shared" si="88"/>
        <v>0</v>
      </c>
      <c r="AF104" s="1">
        <f t="shared" si="89"/>
        <v>0</v>
      </c>
      <c r="AG104" s="1">
        <f t="shared" si="90"/>
        <v>0</v>
      </c>
      <c r="AH104" s="1">
        <f t="shared" si="91"/>
        <v>0</v>
      </c>
      <c r="AI104" s="1">
        <f t="shared" si="92"/>
        <v>0</v>
      </c>
      <c r="AJ104" s="1">
        <f t="shared" si="93"/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f t="shared" si="94"/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f t="shared" si="95"/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f t="shared" si="96"/>
        <v>0</v>
      </c>
      <c r="AZ104" s="1">
        <v>0</v>
      </c>
      <c r="BA104" s="1">
        <v>0</v>
      </c>
      <c r="BB104" s="1">
        <v>0</v>
      </c>
      <c r="BC104" s="1">
        <v>0</v>
      </c>
    </row>
    <row r="105" spans="1:55" ht="31.5" x14ac:dyDescent="0.25">
      <c r="A105" s="3" t="s">
        <v>161</v>
      </c>
      <c r="B105" s="35" t="s">
        <v>233</v>
      </c>
      <c r="C105" s="28" t="s">
        <v>234</v>
      </c>
      <c r="D105" s="6">
        <v>4.28</v>
      </c>
      <c r="E105" s="1">
        <f t="shared" si="80"/>
        <v>0</v>
      </c>
      <c r="F105" s="1">
        <f t="shared" si="81"/>
        <v>0</v>
      </c>
      <c r="G105" s="1">
        <f t="shared" si="82"/>
        <v>0</v>
      </c>
      <c r="H105" s="1">
        <f t="shared" si="83"/>
        <v>0</v>
      </c>
      <c r="I105" s="1">
        <f t="shared" si="84"/>
        <v>0</v>
      </c>
      <c r="J105" s="1">
        <f t="shared" si="85"/>
        <v>0</v>
      </c>
      <c r="K105" s="1">
        <v>0</v>
      </c>
      <c r="L105" s="1">
        <v>0</v>
      </c>
      <c r="M105" s="1">
        <v>0</v>
      </c>
      <c r="N105" s="1">
        <v>0</v>
      </c>
      <c r="O105" s="1">
        <f t="shared" si="86"/>
        <v>0</v>
      </c>
      <c r="P105" s="1">
        <v>0</v>
      </c>
      <c r="Q105" s="1">
        <v>0</v>
      </c>
      <c r="R105" s="1">
        <v>0</v>
      </c>
      <c r="S105" s="1">
        <v>0</v>
      </c>
      <c r="T105" s="5">
        <f t="shared" si="87"/>
        <v>0</v>
      </c>
      <c r="U105" s="5">
        <v>0</v>
      </c>
      <c r="V105" s="1">
        <v>0</v>
      </c>
      <c r="W105" s="1">
        <v>0</v>
      </c>
      <c r="X105" s="1">
        <v>0</v>
      </c>
      <c r="Y105" s="7">
        <v>0</v>
      </c>
      <c r="Z105" s="1">
        <v>0</v>
      </c>
      <c r="AA105" s="1">
        <v>0</v>
      </c>
      <c r="AB105" s="1">
        <v>0</v>
      </c>
      <c r="AC105" s="1">
        <v>0</v>
      </c>
      <c r="AD105" s="9">
        <v>3.56427</v>
      </c>
      <c r="AE105" s="1">
        <f t="shared" si="88"/>
        <v>0</v>
      </c>
      <c r="AF105" s="1">
        <f t="shared" si="89"/>
        <v>0</v>
      </c>
      <c r="AG105" s="1">
        <f t="shared" si="90"/>
        <v>0</v>
      </c>
      <c r="AH105" s="1">
        <f t="shared" si="91"/>
        <v>0</v>
      </c>
      <c r="AI105" s="1">
        <f t="shared" si="92"/>
        <v>0</v>
      </c>
      <c r="AJ105" s="1">
        <f t="shared" si="93"/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f t="shared" si="94"/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f t="shared" si="95"/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f t="shared" si="96"/>
        <v>0</v>
      </c>
      <c r="AZ105" s="1">
        <v>0</v>
      </c>
      <c r="BA105" s="1">
        <v>0</v>
      </c>
      <c r="BB105" s="1">
        <v>0</v>
      </c>
      <c r="BC105" s="1">
        <v>0</v>
      </c>
    </row>
    <row r="106" spans="1:55" ht="47.25" x14ac:dyDescent="0.25">
      <c r="A106" s="3" t="s">
        <v>162</v>
      </c>
      <c r="B106" s="40" t="s">
        <v>305</v>
      </c>
      <c r="C106" s="31" t="s">
        <v>306</v>
      </c>
      <c r="D106" s="6">
        <v>14.34173</v>
      </c>
      <c r="E106" s="1">
        <f t="shared" si="80"/>
        <v>0</v>
      </c>
      <c r="F106" s="1">
        <f t="shared" si="81"/>
        <v>0</v>
      </c>
      <c r="G106" s="1">
        <f t="shared" si="82"/>
        <v>0</v>
      </c>
      <c r="H106" s="1">
        <f t="shared" si="83"/>
        <v>0</v>
      </c>
      <c r="I106" s="1">
        <f t="shared" si="84"/>
        <v>0</v>
      </c>
      <c r="J106" s="1">
        <f t="shared" si="85"/>
        <v>0</v>
      </c>
      <c r="K106" s="1">
        <v>0</v>
      </c>
      <c r="L106" s="1">
        <v>0</v>
      </c>
      <c r="M106" s="1">
        <v>0</v>
      </c>
      <c r="N106" s="1">
        <v>0</v>
      </c>
      <c r="O106" s="1">
        <f t="shared" si="86"/>
        <v>0</v>
      </c>
      <c r="P106" s="1">
        <v>0</v>
      </c>
      <c r="Q106" s="1">
        <v>0</v>
      </c>
      <c r="R106" s="1">
        <v>0</v>
      </c>
      <c r="S106" s="1">
        <v>0</v>
      </c>
      <c r="T106" s="5">
        <f t="shared" si="87"/>
        <v>0</v>
      </c>
      <c r="U106" s="5">
        <v>0</v>
      </c>
      <c r="V106" s="1">
        <v>0</v>
      </c>
      <c r="W106" s="1">
        <v>0</v>
      </c>
      <c r="X106" s="1">
        <v>0</v>
      </c>
      <c r="Y106" s="7">
        <v>0</v>
      </c>
      <c r="Z106" s="1">
        <v>0</v>
      </c>
      <c r="AA106" s="1">
        <v>0</v>
      </c>
      <c r="AB106" s="1">
        <v>0</v>
      </c>
      <c r="AC106" s="1">
        <v>0</v>
      </c>
      <c r="AD106" s="9">
        <v>11.95144</v>
      </c>
      <c r="AE106" s="1">
        <f t="shared" si="88"/>
        <v>0</v>
      </c>
      <c r="AF106" s="1">
        <f t="shared" si="89"/>
        <v>0</v>
      </c>
      <c r="AG106" s="1">
        <f t="shared" si="90"/>
        <v>0</v>
      </c>
      <c r="AH106" s="1">
        <f t="shared" si="91"/>
        <v>0</v>
      </c>
      <c r="AI106" s="1">
        <f t="shared" si="92"/>
        <v>0</v>
      </c>
      <c r="AJ106" s="1">
        <f t="shared" si="93"/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f t="shared" si="94"/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f t="shared" si="95"/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f t="shared" si="96"/>
        <v>0</v>
      </c>
      <c r="AZ106" s="1">
        <v>0</v>
      </c>
      <c r="BA106" s="1">
        <v>0</v>
      </c>
      <c r="BB106" s="1">
        <v>0</v>
      </c>
      <c r="BC106" s="1">
        <v>0</v>
      </c>
    </row>
    <row r="107" spans="1:55" ht="31.5" x14ac:dyDescent="0.25">
      <c r="A107" s="3" t="s">
        <v>163</v>
      </c>
      <c r="B107" s="36" t="s">
        <v>307</v>
      </c>
      <c r="C107" s="31" t="s">
        <v>308</v>
      </c>
      <c r="D107" s="6">
        <v>18.64425</v>
      </c>
      <c r="E107" s="1">
        <f t="shared" si="80"/>
        <v>0</v>
      </c>
      <c r="F107" s="1">
        <f t="shared" si="81"/>
        <v>0</v>
      </c>
      <c r="G107" s="1">
        <f t="shared" si="82"/>
        <v>0</v>
      </c>
      <c r="H107" s="1">
        <f t="shared" si="83"/>
        <v>0</v>
      </c>
      <c r="I107" s="1">
        <f t="shared" si="84"/>
        <v>0</v>
      </c>
      <c r="J107" s="1">
        <f t="shared" si="85"/>
        <v>0</v>
      </c>
      <c r="K107" s="1">
        <v>0</v>
      </c>
      <c r="L107" s="1">
        <v>0</v>
      </c>
      <c r="M107" s="1">
        <v>0</v>
      </c>
      <c r="N107" s="1">
        <v>0</v>
      </c>
      <c r="O107" s="1">
        <f t="shared" si="86"/>
        <v>0</v>
      </c>
      <c r="P107" s="1">
        <v>0</v>
      </c>
      <c r="Q107" s="1">
        <v>0</v>
      </c>
      <c r="R107" s="1">
        <v>0</v>
      </c>
      <c r="S107" s="1">
        <v>0</v>
      </c>
      <c r="T107" s="5">
        <f t="shared" si="87"/>
        <v>0</v>
      </c>
      <c r="U107" s="5">
        <v>0</v>
      </c>
      <c r="V107" s="1">
        <v>0</v>
      </c>
      <c r="W107" s="1">
        <v>0</v>
      </c>
      <c r="X107" s="1">
        <v>0</v>
      </c>
      <c r="Y107" s="7">
        <v>0</v>
      </c>
      <c r="Z107" s="1">
        <v>0</v>
      </c>
      <c r="AA107" s="1">
        <v>0</v>
      </c>
      <c r="AB107" s="1">
        <v>0</v>
      </c>
      <c r="AC107" s="1">
        <v>0</v>
      </c>
      <c r="AD107" s="9">
        <v>15.53688</v>
      </c>
      <c r="AE107" s="1">
        <f t="shared" si="88"/>
        <v>0</v>
      </c>
      <c r="AF107" s="1">
        <f t="shared" si="89"/>
        <v>0</v>
      </c>
      <c r="AG107" s="1">
        <f t="shared" si="90"/>
        <v>0</v>
      </c>
      <c r="AH107" s="1">
        <f t="shared" si="91"/>
        <v>0</v>
      </c>
      <c r="AI107" s="1">
        <f t="shared" si="92"/>
        <v>0</v>
      </c>
      <c r="AJ107" s="1">
        <f t="shared" si="93"/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f t="shared" si="94"/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f t="shared" si="95"/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f t="shared" si="96"/>
        <v>0</v>
      </c>
      <c r="AZ107" s="1">
        <v>0</v>
      </c>
      <c r="BA107" s="1">
        <v>0</v>
      </c>
      <c r="BB107" s="1">
        <v>0</v>
      </c>
      <c r="BC107" s="1">
        <v>0</v>
      </c>
    </row>
    <row r="108" spans="1:55" ht="31.5" x14ac:dyDescent="0.25">
      <c r="A108" s="3" t="s">
        <v>164</v>
      </c>
      <c r="B108" s="40" t="s">
        <v>309</v>
      </c>
      <c r="C108" s="31" t="s">
        <v>213</v>
      </c>
      <c r="D108" s="6">
        <v>38.520510000000002</v>
      </c>
      <c r="E108" s="1">
        <f t="shared" si="80"/>
        <v>0</v>
      </c>
      <c r="F108" s="1">
        <f t="shared" si="81"/>
        <v>0</v>
      </c>
      <c r="G108" s="1">
        <f t="shared" si="82"/>
        <v>0</v>
      </c>
      <c r="H108" s="1">
        <f t="shared" si="83"/>
        <v>0</v>
      </c>
      <c r="I108" s="1">
        <f t="shared" si="84"/>
        <v>0</v>
      </c>
      <c r="J108" s="1">
        <f t="shared" si="85"/>
        <v>0</v>
      </c>
      <c r="K108" s="1">
        <v>0</v>
      </c>
      <c r="L108" s="1">
        <v>0</v>
      </c>
      <c r="M108" s="1">
        <v>0</v>
      </c>
      <c r="N108" s="1">
        <v>0</v>
      </c>
      <c r="O108" s="1">
        <f t="shared" si="86"/>
        <v>0</v>
      </c>
      <c r="P108" s="1">
        <v>0</v>
      </c>
      <c r="Q108" s="1">
        <v>0</v>
      </c>
      <c r="R108" s="1">
        <v>0</v>
      </c>
      <c r="S108" s="1">
        <v>0</v>
      </c>
      <c r="T108" s="5">
        <f t="shared" si="87"/>
        <v>0</v>
      </c>
      <c r="U108" s="5">
        <v>0</v>
      </c>
      <c r="V108" s="1">
        <v>0</v>
      </c>
      <c r="W108" s="1">
        <v>0</v>
      </c>
      <c r="X108" s="1">
        <v>0</v>
      </c>
      <c r="Y108" s="7">
        <v>0</v>
      </c>
      <c r="Z108" s="1">
        <v>0</v>
      </c>
      <c r="AA108" s="1">
        <v>0</v>
      </c>
      <c r="AB108" s="1">
        <v>0</v>
      </c>
      <c r="AC108" s="1">
        <v>0</v>
      </c>
      <c r="AD108" s="9">
        <v>32.1</v>
      </c>
      <c r="AE108" s="1">
        <f t="shared" si="88"/>
        <v>0</v>
      </c>
      <c r="AF108" s="1">
        <f t="shared" si="89"/>
        <v>0</v>
      </c>
      <c r="AG108" s="1">
        <f t="shared" si="90"/>
        <v>0</v>
      </c>
      <c r="AH108" s="1">
        <f t="shared" si="91"/>
        <v>0</v>
      </c>
      <c r="AI108" s="1">
        <f t="shared" si="92"/>
        <v>0</v>
      </c>
      <c r="AJ108" s="1">
        <f t="shared" si="93"/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f t="shared" si="94"/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f t="shared" si="95"/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f t="shared" si="96"/>
        <v>0</v>
      </c>
      <c r="AZ108" s="1">
        <v>0</v>
      </c>
      <c r="BA108" s="1">
        <v>0</v>
      </c>
      <c r="BB108" s="1">
        <v>0</v>
      </c>
      <c r="BC108" s="1">
        <v>0</v>
      </c>
    </row>
    <row r="109" spans="1:55" ht="75" x14ac:dyDescent="0.25">
      <c r="A109" s="3" t="s">
        <v>165</v>
      </c>
      <c r="B109" s="41" t="s">
        <v>241</v>
      </c>
      <c r="C109" s="3" t="s">
        <v>242</v>
      </c>
      <c r="D109" s="6">
        <v>4.08</v>
      </c>
      <c r="E109" s="1">
        <f t="shared" si="80"/>
        <v>6.5950968000000003</v>
      </c>
      <c r="F109" s="1">
        <f t="shared" si="81"/>
        <v>0.49999919999999998</v>
      </c>
      <c r="G109" s="1">
        <f t="shared" si="82"/>
        <v>6.0950975999999999</v>
      </c>
      <c r="H109" s="1">
        <f t="shared" si="83"/>
        <v>0</v>
      </c>
      <c r="I109" s="1">
        <f t="shared" si="84"/>
        <v>0</v>
      </c>
      <c r="J109" s="1">
        <f t="shared" si="85"/>
        <v>6.5950968000000003</v>
      </c>
      <c r="K109" s="1">
        <f>0.416666*1.2</f>
        <v>0.49999919999999998</v>
      </c>
      <c r="L109" s="1">
        <f>5.079248*1.2</f>
        <v>6.0950975999999999</v>
      </c>
      <c r="M109" s="1">
        <v>0</v>
      </c>
      <c r="N109" s="1">
        <v>0</v>
      </c>
      <c r="O109" s="1">
        <f t="shared" si="86"/>
        <v>0</v>
      </c>
      <c r="P109" s="1">
        <v>0</v>
      </c>
      <c r="Q109" s="1">
        <v>0</v>
      </c>
      <c r="R109" s="1">
        <v>0</v>
      </c>
      <c r="S109" s="1">
        <v>0</v>
      </c>
      <c r="T109" s="5">
        <f t="shared" si="87"/>
        <v>0</v>
      </c>
      <c r="U109" s="5">
        <v>0</v>
      </c>
      <c r="V109" s="1">
        <v>0</v>
      </c>
      <c r="W109" s="1">
        <v>0</v>
      </c>
      <c r="X109" s="1">
        <v>0</v>
      </c>
      <c r="Y109" s="7">
        <v>0</v>
      </c>
      <c r="Z109" s="1">
        <v>0</v>
      </c>
      <c r="AA109" s="1">
        <v>0</v>
      </c>
      <c r="AB109" s="1">
        <v>0</v>
      </c>
      <c r="AC109" s="1">
        <v>0</v>
      </c>
      <c r="AD109" s="9">
        <v>6.7333299999999996</v>
      </c>
      <c r="AE109" s="1">
        <f t="shared" si="88"/>
        <v>0</v>
      </c>
      <c r="AF109" s="1">
        <f t="shared" si="89"/>
        <v>0</v>
      </c>
      <c r="AG109" s="1">
        <f t="shared" si="90"/>
        <v>0</v>
      </c>
      <c r="AH109" s="1">
        <f t="shared" si="91"/>
        <v>0</v>
      </c>
      <c r="AI109" s="1">
        <f t="shared" si="92"/>
        <v>0</v>
      </c>
      <c r="AJ109" s="1">
        <f t="shared" si="93"/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f t="shared" si="94"/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f t="shared" si="95"/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f t="shared" si="96"/>
        <v>0</v>
      </c>
      <c r="AZ109" s="1">
        <v>0</v>
      </c>
      <c r="BA109" s="1">
        <v>0</v>
      </c>
      <c r="BB109" s="1">
        <v>0</v>
      </c>
      <c r="BC109" s="1">
        <v>0</v>
      </c>
    </row>
    <row r="110" spans="1:55" ht="31.5" x14ac:dyDescent="0.25">
      <c r="A110" s="3" t="s">
        <v>166</v>
      </c>
      <c r="B110" s="56" t="s">
        <v>387</v>
      </c>
      <c r="C110" s="3" t="s">
        <v>388</v>
      </c>
      <c r="D110" s="6" t="s">
        <v>91</v>
      </c>
      <c r="E110" s="1">
        <f t="shared" si="80"/>
        <v>0.56909708400000003</v>
      </c>
      <c r="F110" s="1">
        <f t="shared" si="81"/>
        <v>0</v>
      </c>
      <c r="G110" s="1">
        <f t="shared" si="82"/>
        <v>0.56909708400000003</v>
      </c>
      <c r="H110" s="1">
        <f t="shared" si="83"/>
        <v>0</v>
      </c>
      <c r="I110" s="1">
        <f t="shared" si="84"/>
        <v>0</v>
      </c>
      <c r="J110" s="1">
        <f t="shared" ref="J110:J114" si="97">SUM(K110:N110)</f>
        <v>0</v>
      </c>
      <c r="K110" s="1">
        <v>0</v>
      </c>
      <c r="L110" s="1">
        <v>0</v>
      </c>
      <c r="M110" s="1">
        <v>0</v>
      </c>
      <c r="N110" s="1">
        <v>0</v>
      </c>
      <c r="O110" s="1">
        <f t="shared" si="86"/>
        <v>0</v>
      </c>
      <c r="P110" s="1">
        <v>0</v>
      </c>
      <c r="Q110" s="1">
        <v>0</v>
      </c>
      <c r="R110" s="1">
        <v>0</v>
      </c>
      <c r="S110" s="1">
        <v>0</v>
      </c>
      <c r="T110" s="5">
        <f t="shared" si="87"/>
        <v>0.56909708400000003</v>
      </c>
      <c r="U110" s="5">
        <v>0</v>
      </c>
      <c r="V110" s="1">
        <v>0.56909708400000003</v>
      </c>
      <c r="W110" s="1">
        <v>0</v>
      </c>
      <c r="X110" s="1">
        <v>0</v>
      </c>
      <c r="Y110" s="7">
        <v>0</v>
      </c>
      <c r="Z110" s="1">
        <v>0</v>
      </c>
      <c r="AA110" s="1">
        <v>0</v>
      </c>
      <c r="AB110" s="1">
        <v>0</v>
      </c>
      <c r="AC110" s="1">
        <v>0</v>
      </c>
      <c r="AD110" s="9" t="s">
        <v>91</v>
      </c>
      <c r="AE110" s="1">
        <f t="shared" si="88"/>
        <v>0.47424757000000001</v>
      </c>
      <c r="AF110" s="1">
        <f t="shared" si="89"/>
        <v>0</v>
      </c>
      <c r="AG110" s="1">
        <f t="shared" si="90"/>
        <v>0.47424757000000001</v>
      </c>
      <c r="AH110" s="1">
        <f t="shared" si="91"/>
        <v>0</v>
      </c>
      <c r="AI110" s="1">
        <f t="shared" si="92"/>
        <v>0</v>
      </c>
      <c r="AJ110" s="1">
        <f t="shared" ref="AJ110:AJ114" si="98">SUM(AK110:AN110)</f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f t="shared" si="94"/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f t="shared" si="95"/>
        <v>0.47424757000000001</v>
      </c>
      <c r="AU110" s="1">
        <v>0</v>
      </c>
      <c r="AV110" s="1">
        <v>0.47424757000000001</v>
      </c>
      <c r="AW110" s="1">
        <v>0</v>
      </c>
      <c r="AX110" s="1">
        <v>0</v>
      </c>
      <c r="AY110" s="1">
        <f t="shared" si="96"/>
        <v>0</v>
      </c>
      <c r="AZ110" s="1">
        <v>0</v>
      </c>
      <c r="BA110" s="1">
        <v>0</v>
      </c>
      <c r="BB110" s="1">
        <v>0</v>
      </c>
      <c r="BC110" s="1">
        <v>0</v>
      </c>
    </row>
    <row r="111" spans="1:55" ht="63" x14ac:dyDescent="0.25">
      <c r="A111" s="3" t="s">
        <v>167</v>
      </c>
      <c r="B111" s="56" t="s">
        <v>389</v>
      </c>
      <c r="C111" s="3" t="s">
        <v>390</v>
      </c>
      <c r="D111" s="6" t="s">
        <v>91</v>
      </c>
      <c r="E111" s="1">
        <f t="shared" si="80"/>
        <v>1.9109999999999999E-3</v>
      </c>
      <c r="F111" s="1">
        <f t="shared" si="81"/>
        <v>0</v>
      </c>
      <c r="G111" s="1">
        <f t="shared" si="82"/>
        <v>0</v>
      </c>
      <c r="H111" s="1">
        <f t="shared" si="83"/>
        <v>0</v>
      </c>
      <c r="I111" s="1">
        <f t="shared" si="84"/>
        <v>1.9109999999999999E-3</v>
      </c>
      <c r="J111" s="1">
        <f t="shared" si="97"/>
        <v>0</v>
      </c>
      <c r="K111" s="1">
        <v>0</v>
      </c>
      <c r="L111" s="1">
        <v>0</v>
      </c>
      <c r="M111" s="1">
        <v>0</v>
      </c>
      <c r="N111" s="1">
        <v>0</v>
      </c>
      <c r="O111" s="1">
        <f t="shared" si="86"/>
        <v>0</v>
      </c>
      <c r="P111" s="1">
        <v>0</v>
      </c>
      <c r="Q111" s="1">
        <v>0</v>
      </c>
      <c r="R111" s="1">
        <v>0</v>
      </c>
      <c r="S111" s="1">
        <v>0</v>
      </c>
      <c r="T111" s="5">
        <f t="shared" si="87"/>
        <v>1.9109999999999999E-3</v>
      </c>
      <c r="U111" s="5">
        <v>0</v>
      </c>
      <c r="V111" s="1">
        <v>0</v>
      </c>
      <c r="W111" s="1">
        <v>0</v>
      </c>
      <c r="X111" s="1">
        <v>1.9109999999999999E-3</v>
      </c>
      <c r="Y111" s="7">
        <v>0</v>
      </c>
      <c r="Z111" s="1">
        <v>0</v>
      </c>
      <c r="AA111" s="1">
        <v>0</v>
      </c>
      <c r="AB111" s="1">
        <v>0</v>
      </c>
      <c r="AC111" s="1">
        <v>0</v>
      </c>
      <c r="AD111" s="9" t="s">
        <v>91</v>
      </c>
      <c r="AE111" s="1">
        <f t="shared" si="88"/>
        <v>4.1742661099999996</v>
      </c>
      <c r="AF111" s="1">
        <f t="shared" si="89"/>
        <v>0.375</v>
      </c>
      <c r="AG111" s="1">
        <f t="shared" si="90"/>
        <v>3.5392806299999999</v>
      </c>
      <c r="AH111" s="1">
        <f t="shared" si="91"/>
        <v>0.13919200000000001</v>
      </c>
      <c r="AI111" s="1">
        <f t="shared" si="92"/>
        <v>0.12079347999999999</v>
      </c>
      <c r="AJ111" s="1">
        <f t="shared" si="98"/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f t="shared" si="94"/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f t="shared" si="95"/>
        <v>4.1742661099999996</v>
      </c>
      <c r="AU111" s="1">
        <v>0.375</v>
      </c>
      <c r="AV111" s="1">
        <v>3.5392806299999999</v>
      </c>
      <c r="AW111" s="1">
        <v>0.13919200000000001</v>
      </c>
      <c r="AX111" s="1">
        <v>0.12079347999999999</v>
      </c>
      <c r="AY111" s="1">
        <f t="shared" si="96"/>
        <v>0</v>
      </c>
      <c r="AZ111" s="1">
        <v>0</v>
      </c>
      <c r="BA111" s="1">
        <v>0</v>
      </c>
      <c r="BB111" s="1">
        <v>0</v>
      </c>
      <c r="BC111" s="1">
        <v>0</v>
      </c>
    </row>
    <row r="112" spans="1:55" ht="47.25" x14ac:dyDescent="0.25">
      <c r="A112" s="3" t="s">
        <v>168</v>
      </c>
      <c r="B112" s="56" t="s">
        <v>391</v>
      </c>
      <c r="C112" s="3" t="s">
        <v>392</v>
      </c>
      <c r="D112" s="6" t="s">
        <v>91</v>
      </c>
      <c r="E112" s="1">
        <f t="shared" si="80"/>
        <v>0.222135108</v>
      </c>
      <c r="F112" s="1">
        <f t="shared" si="81"/>
        <v>0</v>
      </c>
      <c r="G112" s="1">
        <f t="shared" si="82"/>
        <v>0</v>
      </c>
      <c r="H112" s="1">
        <f t="shared" si="83"/>
        <v>0</v>
      </c>
      <c r="I112" s="1">
        <f t="shared" si="84"/>
        <v>0.222135108</v>
      </c>
      <c r="J112" s="1">
        <f t="shared" si="97"/>
        <v>0</v>
      </c>
      <c r="K112" s="1">
        <v>0</v>
      </c>
      <c r="L112" s="1">
        <v>0</v>
      </c>
      <c r="M112" s="1">
        <v>0</v>
      </c>
      <c r="N112" s="1">
        <v>0</v>
      </c>
      <c r="O112" s="1">
        <f t="shared" si="86"/>
        <v>0</v>
      </c>
      <c r="P112" s="1">
        <v>0</v>
      </c>
      <c r="Q112" s="1">
        <v>0</v>
      </c>
      <c r="R112" s="1">
        <v>0</v>
      </c>
      <c r="S112" s="1">
        <v>0</v>
      </c>
      <c r="T112" s="5">
        <f t="shared" si="87"/>
        <v>0.222135108</v>
      </c>
      <c r="U112" s="5">
        <v>0</v>
      </c>
      <c r="V112" s="1">
        <v>0</v>
      </c>
      <c r="W112" s="1">
        <v>0</v>
      </c>
      <c r="X112" s="1">
        <v>0.222135108</v>
      </c>
      <c r="Y112" s="7">
        <v>0</v>
      </c>
      <c r="Z112" s="1">
        <v>0</v>
      </c>
      <c r="AA112" s="1">
        <v>0</v>
      </c>
      <c r="AB112" s="1">
        <v>0</v>
      </c>
      <c r="AC112" s="1">
        <v>0</v>
      </c>
      <c r="AD112" s="9" t="s">
        <v>91</v>
      </c>
      <c r="AE112" s="1">
        <f t="shared" si="88"/>
        <v>6.3969443300000002</v>
      </c>
      <c r="AF112" s="1">
        <f t="shared" si="89"/>
        <v>0.40694444000000002</v>
      </c>
      <c r="AG112" s="1">
        <f t="shared" si="90"/>
        <v>5.8048872999999999</v>
      </c>
      <c r="AH112" s="1">
        <f t="shared" si="91"/>
        <v>0</v>
      </c>
      <c r="AI112" s="1">
        <f t="shared" si="92"/>
        <v>0.18511258999999999</v>
      </c>
      <c r="AJ112" s="1">
        <f t="shared" si="98"/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f t="shared" si="94"/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f t="shared" si="95"/>
        <v>6.3969443300000002</v>
      </c>
      <c r="AU112" s="1">
        <v>0.40694444000000002</v>
      </c>
      <c r="AV112" s="1">
        <v>5.8048872999999999</v>
      </c>
      <c r="AW112" s="1">
        <v>0</v>
      </c>
      <c r="AX112" s="1">
        <v>0.18511258999999999</v>
      </c>
      <c r="AY112" s="1">
        <f t="shared" si="96"/>
        <v>0</v>
      </c>
      <c r="AZ112" s="1">
        <v>0</v>
      </c>
      <c r="BA112" s="1">
        <v>0</v>
      </c>
      <c r="BB112" s="1">
        <v>0</v>
      </c>
      <c r="BC112" s="1">
        <v>0</v>
      </c>
    </row>
    <row r="113" spans="1:55" ht="47.25" x14ac:dyDescent="0.25">
      <c r="A113" s="3" t="s">
        <v>169</v>
      </c>
      <c r="B113" s="56" t="s">
        <v>393</v>
      </c>
      <c r="C113" s="3" t="s">
        <v>394</v>
      </c>
      <c r="D113" s="6" t="s">
        <v>91</v>
      </c>
      <c r="E113" s="1">
        <f t="shared" si="80"/>
        <v>1.144525008</v>
      </c>
      <c r="F113" s="1">
        <f t="shared" si="81"/>
        <v>0.12266665199999999</v>
      </c>
      <c r="G113" s="1">
        <f t="shared" si="82"/>
        <v>0.98873847599999998</v>
      </c>
      <c r="H113" s="1">
        <f t="shared" si="83"/>
        <v>0</v>
      </c>
      <c r="I113" s="1">
        <f t="shared" si="84"/>
        <v>3.3119879999999997E-2</v>
      </c>
      <c r="J113" s="1">
        <f t="shared" si="97"/>
        <v>0</v>
      </c>
      <c r="K113" s="1">
        <v>0</v>
      </c>
      <c r="L113" s="1">
        <v>0</v>
      </c>
      <c r="M113" s="1">
        <v>0</v>
      </c>
      <c r="N113" s="1">
        <v>0</v>
      </c>
      <c r="O113" s="1">
        <f t="shared" si="86"/>
        <v>0</v>
      </c>
      <c r="P113" s="1">
        <v>0</v>
      </c>
      <c r="Q113" s="1">
        <v>0</v>
      </c>
      <c r="R113" s="1">
        <v>0</v>
      </c>
      <c r="S113" s="1">
        <v>0</v>
      </c>
      <c r="T113" s="5">
        <f t="shared" si="87"/>
        <v>1.144525008</v>
      </c>
      <c r="U113" s="5">
        <v>0.12266665199999999</v>
      </c>
      <c r="V113" s="1">
        <v>0.98873847599999998</v>
      </c>
      <c r="W113" s="1">
        <v>0</v>
      </c>
      <c r="X113" s="1">
        <v>3.3119879999999997E-2</v>
      </c>
      <c r="Y113" s="7">
        <v>0</v>
      </c>
      <c r="Z113" s="1">
        <v>0</v>
      </c>
      <c r="AA113" s="1">
        <v>0</v>
      </c>
      <c r="AB113" s="1">
        <v>0</v>
      </c>
      <c r="AC113" s="1">
        <v>0</v>
      </c>
      <c r="AD113" s="9" t="s">
        <v>91</v>
      </c>
      <c r="AE113" s="1">
        <f t="shared" si="88"/>
        <v>0.95377084000000001</v>
      </c>
      <c r="AF113" s="1">
        <f t="shared" si="89"/>
        <v>0.10222220999999999</v>
      </c>
      <c r="AG113" s="1">
        <f t="shared" si="90"/>
        <v>0.82394873000000002</v>
      </c>
      <c r="AH113" s="1">
        <f t="shared" si="91"/>
        <v>0</v>
      </c>
      <c r="AI113" s="1">
        <f t="shared" si="92"/>
        <v>2.75999E-2</v>
      </c>
      <c r="AJ113" s="1">
        <f t="shared" si="98"/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f t="shared" si="94"/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f t="shared" si="95"/>
        <v>0.95377084000000001</v>
      </c>
      <c r="AU113" s="1">
        <v>0.10222220999999999</v>
      </c>
      <c r="AV113" s="1">
        <v>0.82394873000000002</v>
      </c>
      <c r="AW113" s="1">
        <v>0</v>
      </c>
      <c r="AX113" s="1">
        <v>2.75999E-2</v>
      </c>
      <c r="AY113" s="1">
        <f t="shared" si="96"/>
        <v>0</v>
      </c>
      <c r="AZ113" s="1">
        <v>0</v>
      </c>
      <c r="BA113" s="1">
        <v>0</v>
      </c>
      <c r="BB113" s="1">
        <v>0</v>
      </c>
      <c r="BC113" s="1">
        <v>0</v>
      </c>
    </row>
    <row r="114" spans="1:55" ht="126" x14ac:dyDescent="0.25">
      <c r="A114" s="3" t="s">
        <v>170</v>
      </c>
      <c r="B114" s="56" t="s">
        <v>395</v>
      </c>
      <c r="C114" s="3" t="s">
        <v>396</v>
      </c>
      <c r="D114" s="6" t="s">
        <v>91</v>
      </c>
      <c r="E114" s="1">
        <f t="shared" si="80"/>
        <v>2.3683720680000002</v>
      </c>
      <c r="F114" s="1">
        <f t="shared" si="81"/>
        <v>0</v>
      </c>
      <c r="G114" s="1">
        <f t="shared" si="82"/>
        <v>2.3683720680000002</v>
      </c>
      <c r="H114" s="1">
        <f t="shared" si="83"/>
        <v>0</v>
      </c>
      <c r="I114" s="1">
        <f t="shared" si="84"/>
        <v>0</v>
      </c>
      <c r="J114" s="1">
        <f t="shared" si="97"/>
        <v>0</v>
      </c>
      <c r="K114" s="1">
        <v>0</v>
      </c>
      <c r="L114" s="1">
        <v>0</v>
      </c>
      <c r="M114" s="1">
        <v>0</v>
      </c>
      <c r="N114" s="1">
        <v>0</v>
      </c>
      <c r="O114" s="1">
        <f t="shared" si="86"/>
        <v>0</v>
      </c>
      <c r="P114" s="1">
        <v>0</v>
      </c>
      <c r="Q114" s="1">
        <v>0</v>
      </c>
      <c r="R114" s="1">
        <v>0</v>
      </c>
      <c r="S114" s="1">
        <v>0</v>
      </c>
      <c r="T114" s="5">
        <f t="shared" si="87"/>
        <v>2.3683720680000002</v>
      </c>
      <c r="U114" s="5">
        <v>0</v>
      </c>
      <c r="V114" s="1">
        <v>2.3683720680000002</v>
      </c>
      <c r="W114" s="1">
        <v>0</v>
      </c>
      <c r="X114" s="1">
        <v>0</v>
      </c>
      <c r="Y114" s="7">
        <v>0</v>
      </c>
      <c r="Z114" s="1">
        <v>0</v>
      </c>
      <c r="AA114" s="1">
        <v>0</v>
      </c>
      <c r="AB114" s="1">
        <v>0</v>
      </c>
      <c r="AC114" s="1">
        <v>0</v>
      </c>
      <c r="AD114" s="9" t="s">
        <v>91</v>
      </c>
      <c r="AE114" s="1">
        <f t="shared" si="88"/>
        <v>1.9736433900000001</v>
      </c>
      <c r="AF114" s="1">
        <f t="shared" si="89"/>
        <v>0</v>
      </c>
      <c r="AG114" s="1">
        <f t="shared" si="90"/>
        <v>1.9736433900000001</v>
      </c>
      <c r="AH114" s="1">
        <f t="shared" si="91"/>
        <v>0</v>
      </c>
      <c r="AI114" s="1">
        <f t="shared" si="92"/>
        <v>0</v>
      </c>
      <c r="AJ114" s="1">
        <f t="shared" si="98"/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f t="shared" si="94"/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f t="shared" si="95"/>
        <v>1.9736433900000001</v>
      </c>
      <c r="AU114" s="1">
        <v>0</v>
      </c>
      <c r="AV114" s="1">
        <v>1.9736433900000001</v>
      </c>
      <c r="AW114" s="1">
        <v>0</v>
      </c>
      <c r="AX114" s="1">
        <v>0</v>
      </c>
      <c r="AY114" s="1">
        <f t="shared" si="96"/>
        <v>0</v>
      </c>
      <c r="AZ114" s="1">
        <v>0</v>
      </c>
      <c r="BA114" s="1">
        <v>0</v>
      </c>
      <c r="BB114" s="1">
        <v>0</v>
      </c>
      <c r="BC114" s="1">
        <v>0</v>
      </c>
    </row>
    <row r="115" spans="1:55" ht="47.25" x14ac:dyDescent="0.25">
      <c r="A115" s="3" t="s">
        <v>171</v>
      </c>
      <c r="B115" s="56" t="s">
        <v>363</v>
      </c>
      <c r="C115" s="3" t="s">
        <v>364</v>
      </c>
      <c r="D115" s="6" t="s">
        <v>91</v>
      </c>
      <c r="E115" s="1">
        <f t="shared" ref="E115:I118" si="99">J115+O115+T115+Y115</f>
        <v>2.2536E-2</v>
      </c>
      <c r="F115" s="1">
        <f t="shared" si="99"/>
        <v>2.2536E-2</v>
      </c>
      <c r="G115" s="1">
        <f t="shared" si="99"/>
        <v>0</v>
      </c>
      <c r="H115" s="1">
        <f t="shared" si="99"/>
        <v>0</v>
      </c>
      <c r="I115" s="1">
        <f t="shared" si="99"/>
        <v>0</v>
      </c>
      <c r="J115" s="1">
        <f t="shared" si="85"/>
        <v>0</v>
      </c>
      <c r="K115" s="1">
        <v>0</v>
      </c>
      <c r="L115" s="1">
        <v>0</v>
      </c>
      <c r="M115" s="1">
        <v>0</v>
      </c>
      <c r="N115" s="1">
        <v>0</v>
      </c>
      <c r="O115" s="1">
        <f>SUM(P115:S115)</f>
        <v>2.2536E-2</v>
      </c>
      <c r="P115" s="1">
        <f>0.01878*1.2</f>
        <v>2.2536E-2</v>
      </c>
      <c r="Q115" s="1">
        <v>0</v>
      </c>
      <c r="R115" s="1">
        <v>0</v>
      </c>
      <c r="S115" s="1">
        <v>0</v>
      </c>
      <c r="T115" s="5">
        <f>SUM(U115:X115)</f>
        <v>0</v>
      </c>
      <c r="U115" s="5">
        <v>0</v>
      </c>
      <c r="V115" s="1">
        <v>0</v>
      </c>
      <c r="W115" s="1">
        <v>0</v>
      </c>
      <c r="X115" s="1">
        <v>0</v>
      </c>
      <c r="Y115" s="7">
        <v>0</v>
      </c>
      <c r="Z115" s="1">
        <v>0</v>
      </c>
      <c r="AA115" s="1">
        <v>0</v>
      </c>
      <c r="AB115" s="1">
        <v>0</v>
      </c>
      <c r="AC115" s="1">
        <v>0</v>
      </c>
      <c r="AD115" s="9" t="s">
        <v>91</v>
      </c>
      <c r="AE115" s="1">
        <f t="shared" ref="AE115:AI118" si="100">AJ115+AO115+AT115+AY115</f>
        <v>1.8780000000000002E-2</v>
      </c>
      <c r="AF115" s="1">
        <f t="shared" si="100"/>
        <v>1.8780000000000002E-2</v>
      </c>
      <c r="AG115" s="1">
        <f t="shared" si="100"/>
        <v>0</v>
      </c>
      <c r="AH115" s="1">
        <f t="shared" si="100"/>
        <v>0</v>
      </c>
      <c r="AI115" s="1">
        <f t="shared" si="100"/>
        <v>0</v>
      </c>
      <c r="AJ115" s="1">
        <f t="shared" si="93"/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f>SUM(AP115:AS115)</f>
        <v>1.8780000000000002E-2</v>
      </c>
      <c r="AP115" s="1">
        <v>1.8780000000000002E-2</v>
      </c>
      <c r="AQ115" s="1">
        <v>0</v>
      </c>
      <c r="AR115" s="1">
        <v>0</v>
      </c>
      <c r="AS115" s="1">
        <v>0</v>
      </c>
      <c r="AT115" s="1">
        <f>SUM(AU115:AX115)</f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f>SUM(AZ115:BC115)</f>
        <v>0</v>
      </c>
      <c r="AZ115" s="1">
        <v>0</v>
      </c>
      <c r="BA115" s="1">
        <v>0</v>
      </c>
      <c r="BB115" s="1">
        <v>0</v>
      </c>
      <c r="BC115" s="1">
        <v>0</v>
      </c>
    </row>
    <row r="116" spans="1:55" ht="47.25" x14ac:dyDescent="0.25">
      <c r="A116" s="3" t="s">
        <v>172</v>
      </c>
      <c r="B116" s="56" t="s">
        <v>365</v>
      </c>
      <c r="C116" s="3" t="s">
        <v>366</v>
      </c>
      <c r="D116" s="6" t="s">
        <v>91</v>
      </c>
      <c r="E116" s="1">
        <f t="shared" si="99"/>
        <v>0.159888</v>
      </c>
      <c r="F116" s="1">
        <f t="shared" si="99"/>
        <v>0.159888</v>
      </c>
      <c r="G116" s="1">
        <f t="shared" si="99"/>
        <v>0</v>
      </c>
      <c r="H116" s="1">
        <f t="shared" si="99"/>
        <v>0</v>
      </c>
      <c r="I116" s="1">
        <f t="shared" si="99"/>
        <v>0</v>
      </c>
      <c r="J116" s="1">
        <f t="shared" si="85"/>
        <v>0</v>
      </c>
      <c r="K116" s="1">
        <v>0</v>
      </c>
      <c r="L116" s="1">
        <v>0</v>
      </c>
      <c r="M116" s="1">
        <v>0</v>
      </c>
      <c r="N116" s="1">
        <v>0</v>
      </c>
      <c r="O116" s="1">
        <f>SUM(P116:S116)</f>
        <v>0.159888</v>
      </c>
      <c r="P116" s="1">
        <f>0.13324*1.2</f>
        <v>0.159888</v>
      </c>
      <c r="Q116" s="1">
        <v>0</v>
      </c>
      <c r="R116" s="1">
        <v>0</v>
      </c>
      <c r="S116" s="1">
        <v>0</v>
      </c>
      <c r="T116" s="5">
        <f>SUM(U116:X116)</f>
        <v>0</v>
      </c>
      <c r="U116" s="5">
        <v>0</v>
      </c>
      <c r="V116" s="1">
        <v>0</v>
      </c>
      <c r="W116" s="1">
        <v>0</v>
      </c>
      <c r="X116" s="1">
        <v>0</v>
      </c>
      <c r="Y116" s="7">
        <v>0</v>
      </c>
      <c r="Z116" s="1">
        <v>0</v>
      </c>
      <c r="AA116" s="1">
        <v>0</v>
      </c>
      <c r="AB116" s="1">
        <v>0</v>
      </c>
      <c r="AC116" s="1">
        <v>0</v>
      </c>
      <c r="AD116" s="9" t="s">
        <v>91</v>
      </c>
      <c r="AE116" s="1">
        <f t="shared" si="100"/>
        <v>0.13324</v>
      </c>
      <c r="AF116" s="1">
        <f t="shared" si="100"/>
        <v>0.13324</v>
      </c>
      <c r="AG116" s="1">
        <f t="shared" si="100"/>
        <v>0</v>
      </c>
      <c r="AH116" s="1">
        <f t="shared" si="100"/>
        <v>0</v>
      </c>
      <c r="AI116" s="1">
        <f t="shared" si="100"/>
        <v>0</v>
      </c>
      <c r="AJ116" s="1">
        <f t="shared" si="93"/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f>SUM(AP116:AS116)</f>
        <v>0.13324</v>
      </c>
      <c r="AP116" s="1">
        <v>0.13324</v>
      </c>
      <c r="AQ116" s="1">
        <v>0</v>
      </c>
      <c r="AR116" s="1">
        <v>0</v>
      </c>
      <c r="AS116" s="1">
        <v>0</v>
      </c>
      <c r="AT116" s="1">
        <f>SUM(AU116:AX116)</f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f>SUM(AZ116:BC116)</f>
        <v>0</v>
      </c>
      <c r="AZ116" s="1">
        <v>0</v>
      </c>
      <c r="BA116" s="1">
        <v>0</v>
      </c>
      <c r="BB116" s="1">
        <v>0</v>
      </c>
      <c r="BC116" s="1">
        <v>0</v>
      </c>
    </row>
    <row r="117" spans="1:55" ht="78.75" x14ac:dyDescent="0.25">
      <c r="A117" s="3" t="s">
        <v>173</v>
      </c>
      <c r="B117" s="26" t="s">
        <v>367</v>
      </c>
      <c r="C117" s="3" t="s">
        <v>368</v>
      </c>
      <c r="D117" s="6" t="s">
        <v>91</v>
      </c>
      <c r="E117" s="1">
        <f t="shared" si="99"/>
        <v>1.4204052359999999</v>
      </c>
      <c r="F117" s="1">
        <f t="shared" si="99"/>
        <v>0.18110399999999999</v>
      </c>
      <c r="G117" s="1">
        <f t="shared" si="99"/>
        <v>1.239301236</v>
      </c>
      <c r="H117" s="1">
        <f t="shared" si="99"/>
        <v>0</v>
      </c>
      <c r="I117" s="1">
        <f t="shared" si="99"/>
        <v>0</v>
      </c>
      <c r="J117" s="1">
        <f t="shared" si="85"/>
        <v>0</v>
      </c>
      <c r="K117" s="1">
        <v>0</v>
      </c>
      <c r="L117" s="1">
        <v>0</v>
      </c>
      <c r="M117" s="1">
        <v>0</v>
      </c>
      <c r="N117" s="1">
        <v>0</v>
      </c>
      <c r="O117" s="1">
        <f>SUM(P117:S117)</f>
        <v>0.18110399999999999</v>
      </c>
      <c r="P117" s="1">
        <f>0.15092*1.2</f>
        <v>0.18110399999999999</v>
      </c>
      <c r="Q117" s="1">
        <v>0</v>
      </c>
      <c r="R117" s="1">
        <v>0</v>
      </c>
      <c r="S117" s="1">
        <v>0</v>
      </c>
      <c r="T117" s="5">
        <f>SUM(U117:X117)</f>
        <v>1.239301236</v>
      </c>
      <c r="U117" s="5">
        <v>0</v>
      </c>
      <c r="V117" s="1">
        <v>1.239301236</v>
      </c>
      <c r="W117" s="1">
        <v>0</v>
      </c>
      <c r="X117" s="1">
        <v>0</v>
      </c>
      <c r="Y117" s="7">
        <v>0</v>
      </c>
      <c r="Z117" s="1">
        <v>0</v>
      </c>
      <c r="AA117" s="1">
        <v>0</v>
      </c>
      <c r="AB117" s="1">
        <v>0</v>
      </c>
      <c r="AC117" s="1">
        <v>0</v>
      </c>
      <c r="AD117" s="9" t="s">
        <v>91</v>
      </c>
      <c r="AE117" s="1">
        <f t="shared" si="100"/>
        <v>1.18367103</v>
      </c>
      <c r="AF117" s="1">
        <f t="shared" si="100"/>
        <v>0.15092</v>
      </c>
      <c r="AG117" s="1">
        <f t="shared" si="100"/>
        <v>1.03275103</v>
      </c>
      <c r="AH117" s="1">
        <f t="shared" si="100"/>
        <v>0</v>
      </c>
      <c r="AI117" s="1">
        <f t="shared" si="100"/>
        <v>0</v>
      </c>
      <c r="AJ117" s="1">
        <f t="shared" si="93"/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f>SUM(AP117:AS117)</f>
        <v>0.15092</v>
      </c>
      <c r="AP117" s="1">
        <v>0.15092</v>
      </c>
      <c r="AQ117" s="1">
        <v>0</v>
      </c>
      <c r="AR117" s="1">
        <v>0</v>
      </c>
      <c r="AS117" s="1">
        <v>0</v>
      </c>
      <c r="AT117" s="1">
        <f>SUM(AU117:AX117)</f>
        <v>1.03275103</v>
      </c>
      <c r="AU117" s="1">
        <v>0</v>
      </c>
      <c r="AV117" s="1">
        <v>1.03275103</v>
      </c>
      <c r="AW117" s="1">
        <v>0</v>
      </c>
      <c r="AX117" s="1">
        <v>0</v>
      </c>
      <c r="AY117" s="1">
        <f>SUM(AZ117:BC117)</f>
        <v>0</v>
      </c>
      <c r="AZ117" s="1">
        <v>0</v>
      </c>
      <c r="BA117" s="1">
        <v>0</v>
      </c>
      <c r="BB117" s="1">
        <v>0</v>
      </c>
      <c r="BC117" s="1">
        <v>0</v>
      </c>
    </row>
    <row r="118" spans="1:55" ht="84.75" customHeight="1" x14ac:dyDescent="0.25">
      <c r="A118" s="3" t="s">
        <v>174</v>
      </c>
      <c r="B118" s="29" t="s">
        <v>369</v>
      </c>
      <c r="C118" s="31" t="s">
        <v>370</v>
      </c>
      <c r="D118" s="6" t="s">
        <v>91</v>
      </c>
      <c r="E118" s="1">
        <f t="shared" si="99"/>
        <v>2.517214032</v>
      </c>
      <c r="F118" s="1">
        <f t="shared" si="99"/>
        <v>0</v>
      </c>
      <c r="G118" s="1">
        <f t="shared" si="99"/>
        <v>2.3606709960000001</v>
      </c>
      <c r="H118" s="1">
        <f t="shared" si="99"/>
        <v>0</v>
      </c>
      <c r="I118" s="1">
        <f t="shared" si="99"/>
        <v>0.156543036</v>
      </c>
      <c r="J118" s="1">
        <f t="shared" si="85"/>
        <v>0</v>
      </c>
      <c r="K118" s="1">
        <v>0</v>
      </c>
      <c r="L118" s="1">
        <v>0</v>
      </c>
      <c r="M118" s="1">
        <v>0</v>
      </c>
      <c r="N118" s="1">
        <v>0</v>
      </c>
      <c r="O118" s="1">
        <f>SUM(P118:S118)</f>
        <v>0</v>
      </c>
      <c r="P118" s="1">
        <v>0</v>
      </c>
      <c r="Q118" s="1">
        <v>0</v>
      </c>
      <c r="R118" s="1">
        <v>0</v>
      </c>
      <c r="S118" s="1">
        <v>0</v>
      </c>
      <c r="T118" s="5">
        <f>SUM(U118:X118)</f>
        <v>2.517214032</v>
      </c>
      <c r="U118" s="5">
        <v>0</v>
      </c>
      <c r="V118" s="1">
        <v>2.3606709960000001</v>
      </c>
      <c r="W118" s="1">
        <v>0</v>
      </c>
      <c r="X118" s="1">
        <v>0.156543036</v>
      </c>
      <c r="Y118" s="7">
        <v>0</v>
      </c>
      <c r="Z118" s="1">
        <v>0</v>
      </c>
      <c r="AA118" s="1">
        <v>0</v>
      </c>
      <c r="AB118" s="1">
        <v>0</v>
      </c>
      <c r="AC118" s="1">
        <v>0</v>
      </c>
      <c r="AD118" s="9" t="s">
        <v>91</v>
      </c>
      <c r="AE118" s="1">
        <f t="shared" si="100"/>
        <v>4.5080541000000007</v>
      </c>
      <c r="AF118" s="1">
        <f t="shared" si="100"/>
        <v>0.38055556000000001</v>
      </c>
      <c r="AG118" s="1">
        <f t="shared" si="100"/>
        <v>3.99704601</v>
      </c>
      <c r="AH118" s="1">
        <f t="shared" si="100"/>
        <v>0</v>
      </c>
      <c r="AI118" s="1">
        <f t="shared" si="100"/>
        <v>0.13045253000000001</v>
      </c>
      <c r="AJ118" s="1">
        <f t="shared" si="93"/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f>SUM(AP118:AS118)</f>
        <v>4.5080541000000007</v>
      </c>
      <c r="AP118" s="1">
        <v>0.38055556000000001</v>
      </c>
      <c r="AQ118" s="1">
        <v>3.99704601</v>
      </c>
      <c r="AR118" s="1">
        <v>0</v>
      </c>
      <c r="AS118" s="1">
        <v>0.13045253000000001</v>
      </c>
      <c r="AT118" s="1">
        <f>SUM(AU118:AX118)</f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f>SUM(AZ118:BC118)</f>
        <v>0</v>
      </c>
      <c r="AZ118" s="1">
        <v>0</v>
      </c>
      <c r="BA118" s="1">
        <v>0</v>
      </c>
      <c r="BB118" s="1">
        <v>0</v>
      </c>
      <c r="BC118" s="1">
        <v>0</v>
      </c>
    </row>
    <row r="119" spans="1:55" ht="78.75" x14ac:dyDescent="0.25">
      <c r="A119" s="3" t="s">
        <v>175</v>
      </c>
      <c r="B119" s="29" t="s">
        <v>235</v>
      </c>
      <c r="C119" s="31" t="s">
        <v>236</v>
      </c>
      <c r="D119" s="6" t="s">
        <v>91</v>
      </c>
      <c r="E119" s="1">
        <f t="shared" si="80"/>
        <v>2.9142756679999997</v>
      </c>
      <c r="F119" s="1">
        <f t="shared" si="81"/>
        <v>0</v>
      </c>
      <c r="G119" s="1">
        <f t="shared" si="82"/>
        <v>6.2338355999999998E-2</v>
      </c>
      <c r="H119" s="1">
        <f t="shared" si="83"/>
        <v>2.7349999999999999</v>
      </c>
      <c r="I119" s="1">
        <f t="shared" si="84"/>
        <v>0.11693731199999999</v>
      </c>
      <c r="J119" s="1">
        <f t="shared" si="85"/>
        <v>2.7349999999999999</v>
      </c>
      <c r="K119" s="1">
        <v>0</v>
      </c>
      <c r="L119" s="1">
        <v>0</v>
      </c>
      <c r="M119" s="1">
        <v>2.7349999999999999</v>
      </c>
      <c r="N119" s="1">
        <v>0</v>
      </c>
      <c r="O119" s="1">
        <f t="shared" si="86"/>
        <v>0</v>
      </c>
      <c r="P119" s="1">
        <v>0</v>
      </c>
      <c r="Q119" s="1">
        <v>0</v>
      </c>
      <c r="R119" s="1">
        <v>0</v>
      </c>
      <c r="S119" s="1">
        <v>0</v>
      </c>
      <c r="T119" s="5">
        <f t="shared" si="87"/>
        <v>0.179275668</v>
      </c>
      <c r="U119" s="5">
        <v>0</v>
      </c>
      <c r="V119" s="1">
        <v>6.2338355999999998E-2</v>
      </c>
      <c r="W119" s="1">
        <v>0</v>
      </c>
      <c r="X119" s="1">
        <v>0.11693731199999999</v>
      </c>
      <c r="Y119" s="7">
        <v>0</v>
      </c>
      <c r="Z119" s="1">
        <v>0</v>
      </c>
      <c r="AA119" s="1">
        <v>0</v>
      </c>
      <c r="AB119" s="1">
        <v>0</v>
      </c>
      <c r="AC119" s="1">
        <v>0</v>
      </c>
      <c r="AD119" s="9" t="s">
        <v>91</v>
      </c>
      <c r="AE119" s="1">
        <f t="shared" si="88"/>
        <v>3.2616252899999996</v>
      </c>
      <c r="AF119" s="1">
        <f t="shared" si="89"/>
        <v>0.23626665999999999</v>
      </c>
      <c r="AG119" s="1">
        <f t="shared" si="90"/>
        <v>0.65194863000000003</v>
      </c>
      <c r="AH119" s="1">
        <f t="shared" si="91"/>
        <v>2.2834099999999999</v>
      </c>
      <c r="AI119" s="1">
        <f t="shared" si="92"/>
        <v>0.09</v>
      </c>
      <c r="AJ119" s="1">
        <f t="shared" si="93"/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f t="shared" si="94"/>
        <v>3.2616252899999996</v>
      </c>
      <c r="AP119" s="1">
        <v>0.23626665999999999</v>
      </c>
      <c r="AQ119" s="1">
        <v>0.65194863000000003</v>
      </c>
      <c r="AR119" s="1">
        <v>2.2834099999999999</v>
      </c>
      <c r="AS119" s="1">
        <v>0.09</v>
      </c>
      <c r="AT119" s="1">
        <f t="shared" si="95"/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f t="shared" si="96"/>
        <v>0</v>
      </c>
      <c r="AZ119" s="1">
        <v>0</v>
      </c>
      <c r="BA119" s="1">
        <v>0</v>
      </c>
      <c r="BB119" s="1">
        <v>0</v>
      </c>
      <c r="BC119" s="1">
        <v>0</v>
      </c>
    </row>
    <row r="120" spans="1:55" ht="47.25" x14ac:dyDescent="0.25">
      <c r="A120" s="3" t="s">
        <v>176</v>
      </c>
      <c r="B120" s="26" t="s">
        <v>245</v>
      </c>
      <c r="C120" s="30" t="s">
        <v>246</v>
      </c>
      <c r="D120" s="6" t="s">
        <v>91</v>
      </c>
      <c r="E120" s="1">
        <f t="shared" si="80"/>
        <v>1.254776976</v>
      </c>
      <c r="F120" s="1">
        <f t="shared" si="81"/>
        <v>0</v>
      </c>
      <c r="G120" s="1">
        <f t="shared" si="82"/>
        <v>1.2039989760000001</v>
      </c>
      <c r="H120" s="1">
        <f t="shared" si="83"/>
        <v>0</v>
      </c>
      <c r="I120" s="1">
        <f t="shared" si="84"/>
        <v>5.0777999999999997E-2</v>
      </c>
      <c r="J120" s="1">
        <f t="shared" si="85"/>
        <v>5.0777999999999997E-2</v>
      </c>
      <c r="K120" s="1">
        <v>0</v>
      </c>
      <c r="L120" s="1">
        <v>0</v>
      </c>
      <c r="M120" s="1">
        <v>0</v>
      </c>
      <c r="N120" s="1">
        <f>0.042315*1.2</f>
        <v>5.0777999999999997E-2</v>
      </c>
      <c r="O120" s="1">
        <f t="shared" si="86"/>
        <v>1.2039989760000001</v>
      </c>
      <c r="P120" s="1">
        <v>0</v>
      </c>
      <c r="Q120" s="1">
        <f>1.00333248*1.2</f>
        <v>1.2039989760000001</v>
      </c>
      <c r="R120" s="1">
        <v>0</v>
      </c>
      <c r="S120" s="1">
        <v>0</v>
      </c>
      <c r="T120" s="5">
        <f t="shared" si="87"/>
        <v>0</v>
      </c>
      <c r="U120" s="5">
        <v>0</v>
      </c>
      <c r="V120" s="1">
        <v>0</v>
      </c>
      <c r="W120" s="1">
        <v>0</v>
      </c>
      <c r="X120" s="1">
        <v>0</v>
      </c>
      <c r="Y120" s="7">
        <v>0</v>
      </c>
      <c r="Z120" s="1">
        <v>0</v>
      </c>
      <c r="AA120" s="1">
        <v>0</v>
      </c>
      <c r="AB120" s="1">
        <v>0</v>
      </c>
      <c r="AC120" s="1">
        <v>0</v>
      </c>
      <c r="AD120" s="9" t="s">
        <v>91</v>
      </c>
      <c r="AE120" s="1">
        <f t="shared" si="88"/>
        <v>1.4558199999999999</v>
      </c>
      <c r="AF120" s="1">
        <f t="shared" si="89"/>
        <v>0.29582000000000003</v>
      </c>
      <c r="AG120" s="1">
        <f t="shared" si="90"/>
        <v>1.1599999999999999</v>
      </c>
      <c r="AH120" s="1">
        <f t="shared" si="91"/>
        <v>0</v>
      </c>
      <c r="AI120" s="1">
        <f t="shared" si="92"/>
        <v>0</v>
      </c>
      <c r="AJ120" s="1">
        <f t="shared" si="93"/>
        <v>1.4558199999999999</v>
      </c>
      <c r="AK120" s="1">
        <v>0.29582000000000003</v>
      </c>
      <c r="AL120" s="1">
        <v>1.1599999999999999</v>
      </c>
      <c r="AM120" s="1">
        <v>0</v>
      </c>
      <c r="AN120" s="1">
        <v>0</v>
      </c>
      <c r="AO120" s="1">
        <f t="shared" si="94"/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f t="shared" si="95"/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f t="shared" si="96"/>
        <v>0</v>
      </c>
      <c r="AZ120" s="1">
        <v>0</v>
      </c>
      <c r="BA120" s="1">
        <v>0</v>
      </c>
      <c r="BB120" s="1">
        <v>0</v>
      </c>
      <c r="BC120" s="1">
        <v>0</v>
      </c>
    </row>
    <row r="121" spans="1:55" ht="63" x14ac:dyDescent="0.25">
      <c r="A121" s="3" t="s">
        <v>421</v>
      </c>
      <c r="B121" s="29" t="s">
        <v>237</v>
      </c>
      <c r="C121" s="31" t="s">
        <v>238</v>
      </c>
      <c r="D121" s="6" t="s">
        <v>91</v>
      </c>
      <c r="E121" s="1">
        <f t="shared" si="80"/>
        <v>0.5</v>
      </c>
      <c r="F121" s="1">
        <f t="shared" si="81"/>
        <v>0</v>
      </c>
      <c r="G121" s="1">
        <f t="shared" si="82"/>
        <v>0.5</v>
      </c>
      <c r="H121" s="1">
        <f t="shared" si="83"/>
        <v>0</v>
      </c>
      <c r="I121" s="1">
        <f t="shared" si="84"/>
        <v>0</v>
      </c>
      <c r="J121" s="1">
        <f t="shared" si="85"/>
        <v>0.5</v>
      </c>
      <c r="K121" s="1">
        <v>0</v>
      </c>
      <c r="L121" s="1">
        <v>0.5</v>
      </c>
      <c r="M121" s="1">
        <v>0</v>
      </c>
      <c r="N121" s="1">
        <v>0</v>
      </c>
      <c r="O121" s="1">
        <f t="shared" si="86"/>
        <v>0</v>
      </c>
      <c r="P121" s="1">
        <v>0</v>
      </c>
      <c r="Q121" s="1">
        <v>0</v>
      </c>
      <c r="R121" s="1">
        <v>0</v>
      </c>
      <c r="S121" s="1">
        <v>0</v>
      </c>
      <c r="T121" s="5">
        <f t="shared" si="87"/>
        <v>0</v>
      </c>
      <c r="U121" s="5">
        <v>0</v>
      </c>
      <c r="V121" s="1">
        <v>0</v>
      </c>
      <c r="W121" s="1">
        <v>0</v>
      </c>
      <c r="X121" s="1">
        <v>0</v>
      </c>
      <c r="Y121" s="7">
        <v>0</v>
      </c>
      <c r="Z121" s="1">
        <v>0</v>
      </c>
      <c r="AA121" s="1">
        <v>0</v>
      </c>
      <c r="AB121" s="1">
        <v>0</v>
      </c>
      <c r="AC121" s="1">
        <v>0</v>
      </c>
      <c r="AD121" s="9" t="s">
        <v>91</v>
      </c>
      <c r="AE121" s="1">
        <f t="shared" si="88"/>
        <v>0</v>
      </c>
      <c r="AF121" s="1">
        <f t="shared" si="89"/>
        <v>0</v>
      </c>
      <c r="AG121" s="1">
        <f t="shared" si="90"/>
        <v>0</v>
      </c>
      <c r="AH121" s="1">
        <f t="shared" si="91"/>
        <v>0</v>
      </c>
      <c r="AI121" s="1">
        <f t="shared" si="92"/>
        <v>0</v>
      </c>
      <c r="AJ121" s="1">
        <f t="shared" si="93"/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f t="shared" si="94"/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f t="shared" si="95"/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f t="shared" si="96"/>
        <v>0</v>
      </c>
      <c r="AZ121" s="1">
        <v>0</v>
      </c>
      <c r="BA121" s="1">
        <v>0</v>
      </c>
      <c r="BB121" s="1">
        <v>0</v>
      </c>
      <c r="BC121" s="1">
        <v>0</v>
      </c>
    </row>
    <row r="122" spans="1:55" ht="80.25" customHeight="1" x14ac:dyDescent="0.25">
      <c r="A122" s="3" t="s">
        <v>422</v>
      </c>
      <c r="B122" s="26" t="s">
        <v>310</v>
      </c>
      <c r="C122" s="42" t="s">
        <v>311</v>
      </c>
      <c r="D122" s="6" t="s">
        <v>91</v>
      </c>
      <c r="E122" s="1">
        <f t="shared" si="80"/>
        <v>0.32006400000000002</v>
      </c>
      <c r="F122" s="1">
        <f t="shared" si="81"/>
        <v>0.123</v>
      </c>
      <c r="G122" s="1">
        <f t="shared" si="82"/>
        <v>0.19706399999999999</v>
      </c>
      <c r="H122" s="1">
        <f t="shared" si="83"/>
        <v>0</v>
      </c>
      <c r="I122" s="1">
        <f t="shared" si="84"/>
        <v>0</v>
      </c>
      <c r="J122" s="1">
        <f t="shared" si="85"/>
        <v>0.123</v>
      </c>
      <c r="K122" s="1">
        <v>0.123</v>
      </c>
      <c r="L122" s="1">
        <v>0</v>
      </c>
      <c r="M122" s="1">
        <v>0</v>
      </c>
      <c r="N122" s="1">
        <v>0</v>
      </c>
      <c r="O122" s="1">
        <f t="shared" si="86"/>
        <v>0.19706399999999999</v>
      </c>
      <c r="P122" s="1">
        <v>0</v>
      </c>
      <c r="Q122" s="1">
        <f>0.16422*1.2</f>
        <v>0.19706399999999999</v>
      </c>
      <c r="R122" s="1">
        <v>0</v>
      </c>
      <c r="S122" s="1">
        <v>0</v>
      </c>
      <c r="T122" s="5">
        <f t="shared" si="87"/>
        <v>0</v>
      </c>
      <c r="U122" s="5">
        <v>0</v>
      </c>
      <c r="V122" s="1">
        <v>0</v>
      </c>
      <c r="W122" s="1">
        <v>0</v>
      </c>
      <c r="X122" s="1">
        <v>0</v>
      </c>
      <c r="Y122" s="7">
        <v>0</v>
      </c>
      <c r="Z122" s="1">
        <v>0</v>
      </c>
      <c r="AA122" s="1">
        <v>0</v>
      </c>
      <c r="AB122" s="1">
        <v>0</v>
      </c>
      <c r="AC122" s="1">
        <v>0</v>
      </c>
      <c r="AD122" s="9" t="s">
        <v>91</v>
      </c>
      <c r="AE122" s="1">
        <f t="shared" si="88"/>
        <v>0.26422000000000001</v>
      </c>
      <c r="AF122" s="1">
        <f t="shared" si="89"/>
        <v>0.1</v>
      </c>
      <c r="AG122" s="1">
        <f t="shared" si="90"/>
        <v>0.16422</v>
      </c>
      <c r="AH122" s="1">
        <f t="shared" si="91"/>
        <v>0</v>
      </c>
      <c r="AI122" s="1">
        <f t="shared" si="92"/>
        <v>0</v>
      </c>
      <c r="AJ122" s="1">
        <f t="shared" si="93"/>
        <v>0.1</v>
      </c>
      <c r="AK122" s="1">
        <v>0.1</v>
      </c>
      <c r="AL122" s="1">
        <v>0</v>
      </c>
      <c r="AM122" s="1">
        <v>0</v>
      </c>
      <c r="AN122" s="1">
        <v>0</v>
      </c>
      <c r="AO122" s="1">
        <f t="shared" si="94"/>
        <v>0.16422</v>
      </c>
      <c r="AP122" s="1">
        <v>0</v>
      </c>
      <c r="AQ122" s="1">
        <v>0.16422</v>
      </c>
      <c r="AR122" s="1">
        <v>0</v>
      </c>
      <c r="AS122" s="1">
        <v>0</v>
      </c>
      <c r="AT122" s="1">
        <f t="shared" si="95"/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f t="shared" si="96"/>
        <v>0</v>
      </c>
      <c r="AZ122" s="1">
        <v>0</v>
      </c>
      <c r="BA122" s="1">
        <v>0</v>
      </c>
      <c r="BB122" s="1">
        <v>0</v>
      </c>
      <c r="BC122" s="1">
        <v>0</v>
      </c>
    </row>
    <row r="123" spans="1:55" ht="63" x14ac:dyDescent="0.25">
      <c r="A123" s="3" t="s">
        <v>423</v>
      </c>
      <c r="B123" s="26" t="s">
        <v>239</v>
      </c>
      <c r="C123" s="42" t="s">
        <v>240</v>
      </c>
      <c r="D123" s="6" t="s">
        <v>91</v>
      </c>
      <c r="E123" s="1">
        <f t="shared" si="80"/>
        <v>0.93</v>
      </c>
      <c r="F123" s="1">
        <f t="shared" si="81"/>
        <v>0</v>
      </c>
      <c r="G123" s="1">
        <f t="shared" si="82"/>
        <v>0.93</v>
      </c>
      <c r="H123" s="1">
        <f t="shared" si="83"/>
        <v>0</v>
      </c>
      <c r="I123" s="1">
        <f t="shared" si="84"/>
        <v>0</v>
      </c>
      <c r="J123" s="1">
        <f t="shared" si="85"/>
        <v>0.93</v>
      </c>
      <c r="K123" s="1">
        <v>0</v>
      </c>
      <c r="L123" s="1">
        <v>0.93</v>
      </c>
      <c r="M123" s="1">
        <v>0</v>
      </c>
      <c r="N123" s="1">
        <v>0</v>
      </c>
      <c r="O123" s="1">
        <f t="shared" si="86"/>
        <v>0</v>
      </c>
      <c r="P123" s="1">
        <v>0</v>
      </c>
      <c r="Q123" s="1">
        <v>0</v>
      </c>
      <c r="R123" s="1">
        <v>0</v>
      </c>
      <c r="S123" s="1">
        <v>0</v>
      </c>
      <c r="T123" s="5">
        <f t="shared" si="87"/>
        <v>0</v>
      </c>
      <c r="U123" s="5">
        <v>0</v>
      </c>
      <c r="V123" s="1">
        <v>0</v>
      </c>
      <c r="W123" s="1">
        <v>0</v>
      </c>
      <c r="X123" s="1">
        <v>0</v>
      </c>
      <c r="Y123" s="7">
        <v>0</v>
      </c>
      <c r="Z123" s="1">
        <v>0</v>
      </c>
      <c r="AA123" s="1">
        <v>0</v>
      </c>
      <c r="AB123" s="1">
        <v>0</v>
      </c>
      <c r="AC123" s="1">
        <v>0</v>
      </c>
      <c r="AD123" s="9" t="s">
        <v>91</v>
      </c>
      <c r="AE123" s="1">
        <f t="shared" si="88"/>
        <v>0.78</v>
      </c>
      <c r="AF123" s="1">
        <f t="shared" si="89"/>
        <v>0</v>
      </c>
      <c r="AG123" s="1">
        <f t="shared" si="90"/>
        <v>0.78</v>
      </c>
      <c r="AH123" s="1">
        <f t="shared" si="91"/>
        <v>0</v>
      </c>
      <c r="AI123" s="1">
        <f t="shared" si="92"/>
        <v>0</v>
      </c>
      <c r="AJ123" s="1">
        <f t="shared" si="93"/>
        <v>0.78</v>
      </c>
      <c r="AK123" s="1">
        <v>0</v>
      </c>
      <c r="AL123" s="1">
        <v>0.78</v>
      </c>
      <c r="AM123" s="1">
        <v>0</v>
      </c>
      <c r="AN123" s="1">
        <v>0</v>
      </c>
      <c r="AO123" s="1">
        <f t="shared" si="94"/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f t="shared" si="95"/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f t="shared" si="96"/>
        <v>0</v>
      </c>
      <c r="AZ123" s="1">
        <v>0</v>
      </c>
      <c r="BA123" s="1">
        <v>0</v>
      </c>
      <c r="BB123" s="1">
        <v>0</v>
      </c>
      <c r="BC123" s="1">
        <v>0</v>
      </c>
    </row>
    <row r="124" spans="1:55" ht="47.25" x14ac:dyDescent="0.25">
      <c r="A124" s="3" t="s">
        <v>424</v>
      </c>
      <c r="B124" s="56" t="s">
        <v>312</v>
      </c>
      <c r="C124" s="56" t="s">
        <v>313</v>
      </c>
      <c r="D124" s="6" t="s">
        <v>91</v>
      </c>
      <c r="E124" s="1">
        <f t="shared" si="80"/>
        <v>4.3920000000000001E-2</v>
      </c>
      <c r="F124" s="1">
        <f t="shared" si="81"/>
        <v>4.3920000000000001E-2</v>
      </c>
      <c r="G124" s="1">
        <f t="shared" si="82"/>
        <v>0</v>
      </c>
      <c r="H124" s="1">
        <f t="shared" si="83"/>
        <v>0</v>
      </c>
      <c r="I124" s="1">
        <f t="shared" si="84"/>
        <v>0</v>
      </c>
      <c r="J124" s="1">
        <f t="shared" si="85"/>
        <v>4.3920000000000001E-2</v>
      </c>
      <c r="K124" s="1">
        <f>0.0366*1.2</f>
        <v>4.3920000000000001E-2</v>
      </c>
      <c r="L124" s="1">
        <v>0</v>
      </c>
      <c r="M124" s="1">
        <v>0</v>
      </c>
      <c r="N124" s="1">
        <v>0</v>
      </c>
      <c r="O124" s="1">
        <f t="shared" si="86"/>
        <v>0</v>
      </c>
      <c r="P124" s="1">
        <v>0</v>
      </c>
      <c r="Q124" s="1">
        <v>0</v>
      </c>
      <c r="R124" s="1">
        <v>0</v>
      </c>
      <c r="S124" s="1">
        <v>0</v>
      </c>
      <c r="T124" s="5">
        <f t="shared" si="87"/>
        <v>0</v>
      </c>
      <c r="U124" s="5">
        <v>0</v>
      </c>
      <c r="V124" s="1">
        <v>0</v>
      </c>
      <c r="W124" s="1">
        <v>0</v>
      </c>
      <c r="X124" s="1">
        <v>0</v>
      </c>
      <c r="Y124" s="7">
        <v>0</v>
      </c>
      <c r="Z124" s="1">
        <v>0</v>
      </c>
      <c r="AA124" s="1">
        <v>0</v>
      </c>
      <c r="AB124" s="1">
        <v>0</v>
      </c>
      <c r="AC124" s="1">
        <v>0</v>
      </c>
      <c r="AD124" s="9" t="s">
        <v>91</v>
      </c>
      <c r="AE124" s="1">
        <f t="shared" si="88"/>
        <v>0.04</v>
      </c>
      <c r="AF124" s="1">
        <f t="shared" si="89"/>
        <v>0.04</v>
      </c>
      <c r="AG124" s="1">
        <f t="shared" si="90"/>
        <v>0</v>
      </c>
      <c r="AH124" s="1">
        <f t="shared" si="91"/>
        <v>0</v>
      </c>
      <c r="AI124" s="1">
        <f t="shared" si="92"/>
        <v>0</v>
      </c>
      <c r="AJ124" s="1">
        <f t="shared" si="93"/>
        <v>0.04</v>
      </c>
      <c r="AK124" s="1">
        <v>0.04</v>
      </c>
      <c r="AL124" s="1">
        <v>0</v>
      </c>
      <c r="AM124" s="1">
        <v>0</v>
      </c>
      <c r="AN124" s="1">
        <v>0</v>
      </c>
      <c r="AO124" s="1">
        <f t="shared" si="94"/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f t="shared" si="95"/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f t="shared" si="96"/>
        <v>0</v>
      </c>
      <c r="AZ124" s="1">
        <v>0</v>
      </c>
      <c r="BA124" s="1">
        <v>0</v>
      </c>
      <c r="BB124" s="1">
        <v>0</v>
      </c>
      <c r="BC124" s="1">
        <v>0</v>
      </c>
    </row>
    <row r="125" spans="1:55" ht="47.25" x14ac:dyDescent="0.25">
      <c r="A125" s="3" t="s">
        <v>425</v>
      </c>
      <c r="B125" s="56" t="s">
        <v>314</v>
      </c>
      <c r="C125" s="3" t="s">
        <v>315</v>
      </c>
      <c r="D125" s="6" t="s">
        <v>91</v>
      </c>
      <c r="E125" s="1">
        <f t="shared" si="80"/>
        <v>0.26</v>
      </c>
      <c r="F125" s="1">
        <f t="shared" si="81"/>
        <v>0</v>
      </c>
      <c r="G125" s="1">
        <f t="shared" si="82"/>
        <v>0.26</v>
      </c>
      <c r="H125" s="1">
        <f t="shared" si="83"/>
        <v>0</v>
      </c>
      <c r="I125" s="1">
        <f t="shared" si="84"/>
        <v>0</v>
      </c>
      <c r="J125" s="1">
        <f t="shared" si="85"/>
        <v>0.26</v>
      </c>
      <c r="K125" s="1">
        <v>0</v>
      </c>
      <c r="L125" s="1">
        <v>0.26</v>
      </c>
      <c r="M125" s="1">
        <v>0</v>
      </c>
      <c r="N125" s="1">
        <v>0</v>
      </c>
      <c r="O125" s="1">
        <f t="shared" si="86"/>
        <v>0</v>
      </c>
      <c r="P125" s="1">
        <v>0</v>
      </c>
      <c r="Q125" s="1">
        <v>0</v>
      </c>
      <c r="R125" s="1">
        <v>0</v>
      </c>
      <c r="S125" s="1">
        <v>0</v>
      </c>
      <c r="T125" s="5">
        <f t="shared" si="87"/>
        <v>0</v>
      </c>
      <c r="U125" s="5">
        <v>0</v>
      </c>
      <c r="V125" s="1">
        <v>0</v>
      </c>
      <c r="W125" s="1">
        <v>0</v>
      </c>
      <c r="X125" s="1">
        <v>0</v>
      </c>
      <c r="Y125" s="7">
        <v>0</v>
      </c>
      <c r="Z125" s="1">
        <v>0</v>
      </c>
      <c r="AA125" s="1">
        <v>0</v>
      </c>
      <c r="AB125" s="1">
        <v>0</v>
      </c>
      <c r="AC125" s="1">
        <v>0</v>
      </c>
      <c r="AD125" s="9" t="s">
        <v>91</v>
      </c>
      <c r="AE125" s="1">
        <f t="shared" si="88"/>
        <v>0.21</v>
      </c>
      <c r="AF125" s="1">
        <f t="shared" si="89"/>
        <v>0</v>
      </c>
      <c r="AG125" s="1">
        <f t="shared" si="90"/>
        <v>0.21</v>
      </c>
      <c r="AH125" s="1">
        <f t="shared" si="91"/>
        <v>0</v>
      </c>
      <c r="AI125" s="1">
        <f t="shared" si="92"/>
        <v>0</v>
      </c>
      <c r="AJ125" s="1">
        <f t="shared" si="93"/>
        <v>0.21</v>
      </c>
      <c r="AK125" s="1">
        <v>0</v>
      </c>
      <c r="AL125" s="1">
        <v>0.21</v>
      </c>
      <c r="AM125" s="1">
        <v>0</v>
      </c>
      <c r="AN125" s="1">
        <v>0</v>
      </c>
      <c r="AO125" s="1">
        <f t="shared" si="94"/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f t="shared" si="95"/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f t="shared" si="96"/>
        <v>0</v>
      </c>
      <c r="AZ125" s="1">
        <v>0</v>
      </c>
      <c r="BA125" s="1">
        <v>0</v>
      </c>
      <c r="BB125" s="1">
        <v>0</v>
      </c>
      <c r="BC125" s="1">
        <v>0</v>
      </c>
    </row>
    <row r="126" spans="1:55" ht="47.25" x14ac:dyDescent="0.25">
      <c r="A126" s="3" t="s">
        <v>426</v>
      </c>
      <c r="B126" s="29" t="s">
        <v>316</v>
      </c>
      <c r="C126" s="29" t="s">
        <v>317</v>
      </c>
      <c r="D126" s="6" t="s">
        <v>91</v>
      </c>
      <c r="E126" s="1">
        <f t="shared" si="80"/>
        <v>0.21122248000000002</v>
      </c>
      <c r="F126" s="1">
        <f t="shared" si="81"/>
        <v>0.01</v>
      </c>
      <c r="G126" s="1">
        <f t="shared" si="82"/>
        <v>0.20122248000000001</v>
      </c>
      <c r="H126" s="1">
        <f t="shared" si="83"/>
        <v>0</v>
      </c>
      <c r="I126" s="1">
        <f t="shared" si="84"/>
        <v>0</v>
      </c>
      <c r="J126" s="1">
        <f t="shared" si="85"/>
        <v>0.01</v>
      </c>
      <c r="K126" s="1">
        <v>0.01</v>
      </c>
      <c r="L126" s="1">
        <v>0</v>
      </c>
      <c r="M126" s="1">
        <v>0</v>
      </c>
      <c r="N126" s="1">
        <v>0</v>
      </c>
      <c r="O126" s="1">
        <f t="shared" si="86"/>
        <v>0.20122248000000001</v>
      </c>
      <c r="P126" s="1">
        <v>0</v>
      </c>
      <c r="Q126" s="1">
        <f>0.1676854*1.2</f>
        <v>0.20122248000000001</v>
      </c>
      <c r="R126" s="1">
        <v>0</v>
      </c>
      <c r="S126" s="1">
        <v>0</v>
      </c>
      <c r="T126" s="5">
        <f t="shared" si="87"/>
        <v>0</v>
      </c>
      <c r="U126" s="5">
        <v>0</v>
      </c>
      <c r="V126" s="1">
        <v>0</v>
      </c>
      <c r="W126" s="1">
        <v>0</v>
      </c>
      <c r="X126" s="1">
        <v>0</v>
      </c>
      <c r="Y126" s="7">
        <v>0</v>
      </c>
      <c r="Z126" s="1">
        <v>0</v>
      </c>
      <c r="AA126" s="1">
        <v>0</v>
      </c>
      <c r="AB126" s="1">
        <v>0</v>
      </c>
      <c r="AC126" s="1">
        <v>0</v>
      </c>
      <c r="AD126" s="9" t="s">
        <v>91</v>
      </c>
      <c r="AE126" s="1">
        <f t="shared" si="88"/>
        <v>0.1723654</v>
      </c>
      <c r="AF126" s="1">
        <f t="shared" si="89"/>
        <v>4.6800000000000001E-3</v>
      </c>
      <c r="AG126" s="1">
        <f t="shared" si="90"/>
        <v>0.16768540000000001</v>
      </c>
      <c r="AH126" s="1">
        <f t="shared" si="91"/>
        <v>0</v>
      </c>
      <c r="AI126" s="1">
        <f t="shared" si="92"/>
        <v>0</v>
      </c>
      <c r="AJ126" s="1">
        <f t="shared" si="93"/>
        <v>4.6800000000000001E-3</v>
      </c>
      <c r="AK126" s="1">
        <v>4.6800000000000001E-3</v>
      </c>
      <c r="AL126" s="1">
        <v>0</v>
      </c>
      <c r="AM126" s="1">
        <v>0</v>
      </c>
      <c r="AN126" s="1">
        <v>0</v>
      </c>
      <c r="AO126" s="1">
        <f t="shared" si="94"/>
        <v>0.16768540000000001</v>
      </c>
      <c r="AP126" s="1">
        <v>0</v>
      </c>
      <c r="AQ126" s="1">
        <v>0.16768540000000001</v>
      </c>
      <c r="AR126" s="1">
        <v>0</v>
      </c>
      <c r="AS126" s="1">
        <v>0</v>
      </c>
      <c r="AT126" s="1">
        <f t="shared" si="95"/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f t="shared" si="96"/>
        <v>0</v>
      </c>
      <c r="AZ126" s="1">
        <v>0</v>
      </c>
      <c r="BA126" s="1">
        <v>0</v>
      </c>
      <c r="BB126" s="1">
        <v>0</v>
      </c>
      <c r="BC126" s="1">
        <v>0</v>
      </c>
    </row>
    <row r="127" spans="1:55" ht="47.25" x14ac:dyDescent="0.25">
      <c r="A127" s="3" t="s">
        <v>427</v>
      </c>
      <c r="B127" s="26" t="s">
        <v>318</v>
      </c>
      <c r="C127" s="3" t="s">
        <v>319</v>
      </c>
      <c r="D127" s="6" t="s">
        <v>91</v>
      </c>
      <c r="E127" s="1">
        <f t="shared" si="80"/>
        <v>0.39</v>
      </c>
      <c r="F127" s="1">
        <f t="shared" si="81"/>
        <v>0</v>
      </c>
      <c r="G127" s="1">
        <f t="shared" si="82"/>
        <v>0.39</v>
      </c>
      <c r="H127" s="1">
        <f t="shared" si="83"/>
        <v>0</v>
      </c>
      <c r="I127" s="1">
        <f t="shared" si="84"/>
        <v>0</v>
      </c>
      <c r="J127" s="1">
        <f t="shared" si="85"/>
        <v>0.39</v>
      </c>
      <c r="K127" s="1">
        <v>0</v>
      </c>
      <c r="L127" s="1">
        <v>0.39</v>
      </c>
      <c r="M127" s="1">
        <v>0</v>
      </c>
      <c r="N127" s="1">
        <v>0</v>
      </c>
      <c r="O127" s="1">
        <f t="shared" si="86"/>
        <v>0</v>
      </c>
      <c r="P127" s="1">
        <v>0</v>
      </c>
      <c r="Q127" s="1">
        <v>0</v>
      </c>
      <c r="R127" s="1">
        <v>0</v>
      </c>
      <c r="S127" s="1">
        <v>0</v>
      </c>
      <c r="T127" s="5">
        <f t="shared" si="87"/>
        <v>0</v>
      </c>
      <c r="U127" s="5">
        <v>0</v>
      </c>
      <c r="V127" s="1">
        <v>0</v>
      </c>
      <c r="W127" s="1">
        <v>0</v>
      </c>
      <c r="X127" s="1">
        <v>0</v>
      </c>
      <c r="Y127" s="7">
        <v>0</v>
      </c>
      <c r="Z127" s="1">
        <v>0</v>
      </c>
      <c r="AA127" s="1">
        <v>0</v>
      </c>
      <c r="AB127" s="1">
        <v>0</v>
      </c>
      <c r="AC127" s="1">
        <v>0</v>
      </c>
      <c r="AD127" s="9" t="s">
        <v>91</v>
      </c>
      <c r="AE127" s="1">
        <f t="shared" si="88"/>
        <v>0.33</v>
      </c>
      <c r="AF127" s="1">
        <f t="shared" si="89"/>
        <v>0</v>
      </c>
      <c r="AG127" s="1">
        <f t="shared" si="90"/>
        <v>0.33</v>
      </c>
      <c r="AH127" s="1">
        <f t="shared" si="91"/>
        <v>0</v>
      </c>
      <c r="AI127" s="1">
        <f t="shared" si="92"/>
        <v>0</v>
      </c>
      <c r="AJ127" s="1">
        <f t="shared" si="93"/>
        <v>0.33</v>
      </c>
      <c r="AK127" s="1">
        <v>0</v>
      </c>
      <c r="AL127" s="1">
        <v>0.33</v>
      </c>
      <c r="AM127" s="1">
        <v>0</v>
      </c>
      <c r="AN127" s="1">
        <v>0</v>
      </c>
      <c r="AO127" s="1">
        <f t="shared" si="94"/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f t="shared" si="95"/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f t="shared" si="96"/>
        <v>0</v>
      </c>
      <c r="AZ127" s="1">
        <v>0</v>
      </c>
      <c r="BA127" s="1">
        <v>0</v>
      </c>
      <c r="BB127" s="1">
        <v>0</v>
      </c>
      <c r="BC127" s="1">
        <v>0</v>
      </c>
    </row>
    <row r="128" spans="1:55" ht="63" x14ac:dyDescent="0.25">
      <c r="A128" s="3" t="s">
        <v>428</v>
      </c>
      <c r="B128" s="26" t="s">
        <v>320</v>
      </c>
      <c r="C128" s="3" t="s">
        <v>321</v>
      </c>
      <c r="D128" s="6" t="s">
        <v>91</v>
      </c>
      <c r="E128" s="1">
        <f t="shared" ref="E128:H129" si="101">J128+O128+T128+Y128</f>
        <v>0.47</v>
      </c>
      <c r="F128" s="1">
        <f t="shared" si="101"/>
        <v>0</v>
      </c>
      <c r="G128" s="1">
        <f t="shared" si="101"/>
        <v>0.47</v>
      </c>
      <c r="H128" s="1">
        <f t="shared" si="101"/>
        <v>0</v>
      </c>
      <c r="I128" s="1">
        <f t="shared" si="84"/>
        <v>0</v>
      </c>
      <c r="J128" s="1">
        <f t="shared" si="85"/>
        <v>0.47</v>
      </c>
      <c r="K128" s="1">
        <v>0</v>
      </c>
      <c r="L128" s="1">
        <v>0.47</v>
      </c>
      <c r="M128" s="1">
        <v>0</v>
      </c>
      <c r="N128" s="1">
        <v>0</v>
      </c>
      <c r="O128" s="1">
        <f t="shared" si="86"/>
        <v>0</v>
      </c>
      <c r="P128" s="1">
        <v>0</v>
      </c>
      <c r="Q128" s="1">
        <v>0</v>
      </c>
      <c r="R128" s="1">
        <v>0</v>
      </c>
      <c r="S128" s="1">
        <v>0</v>
      </c>
      <c r="T128" s="5">
        <f t="shared" si="87"/>
        <v>0</v>
      </c>
      <c r="U128" s="5">
        <v>0</v>
      </c>
      <c r="V128" s="1">
        <v>0</v>
      </c>
      <c r="W128" s="1">
        <v>0</v>
      </c>
      <c r="X128" s="1">
        <v>0</v>
      </c>
      <c r="Y128" s="7">
        <v>0</v>
      </c>
      <c r="Z128" s="1">
        <v>0</v>
      </c>
      <c r="AA128" s="1">
        <v>0</v>
      </c>
      <c r="AB128" s="1">
        <v>0</v>
      </c>
      <c r="AC128" s="1">
        <v>0</v>
      </c>
      <c r="AD128" s="9" t="s">
        <v>91</v>
      </c>
      <c r="AE128" s="1">
        <f t="shared" ref="AE128:AI129" si="102">AJ128+AO128+AT128+AY128</f>
        <v>0.39200000000000002</v>
      </c>
      <c r="AF128" s="1">
        <f t="shared" si="102"/>
        <v>0</v>
      </c>
      <c r="AG128" s="1">
        <f t="shared" si="102"/>
        <v>0.39200000000000002</v>
      </c>
      <c r="AH128" s="1">
        <f t="shared" si="102"/>
        <v>0</v>
      </c>
      <c r="AI128" s="1">
        <f t="shared" si="102"/>
        <v>0</v>
      </c>
      <c r="AJ128" s="1">
        <f t="shared" si="93"/>
        <v>0.39200000000000002</v>
      </c>
      <c r="AK128" s="1">
        <v>0</v>
      </c>
      <c r="AL128" s="1">
        <v>0.39200000000000002</v>
      </c>
      <c r="AM128" s="1">
        <v>0</v>
      </c>
      <c r="AN128" s="1">
        <v>0</v>
      </c>
      <c r="AO128" s="1">
        <f>SUM(AP128:AS128)</f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f>SUM(AU128:AX128)</f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f>SUM(AZ128:BC128)</f>
        <v>0</v>
      </c>
      <c r="AZ128" s="1">
        <v>0</v>
      </c>
      <c r="BA128" s="1">
        <v>0</v>
      </c>
      <c r="BB128" s="1">
        <v>0</v>
      </c>
      <c r="BC128" s="1">
        <v>0</v>
      </c>
    </row>
    <row r="129" spans="1:55" ht="78.75" x14ac:dyDescent="0.25">
      <c r="A129" s="3" t="s">
        <v>429</v>
      </c>
      <c r="B129" s="29" t="s">
        <v>322</v>
      </c>
      <c r="C129" s="3" t="s">
        <v>323</v>
      </c>
      <c r="D129" s="6" t="s">
        <v>91</v>
      </c>
      <c r="E129" s="1">
        <f t="shared" si="101"/>
        <v>0.88097402000000002</v>
      </c>
      <c r="F129" s="1">
        <f t="shared" si="101"/>
        <v>0.08</v>
      </c>
      <c r="G129" s="1">
        <f t="shared" si="101"/>
        <v>0.52865109600000004</v>
      </c>
      <c r="H129" s="1">
        <f t="shared" si="101"/>
        <v>0</v>
      </c>
      <c r="I129" s="1">
        <f t="shared" si="84"/>
        <v>0.27232292400000002</v>
      </c>
      <c r="J129" s="1">
        <f t="shared" si="85"/>
        <v>0.08</v>
      </c>
      <c r="K129" s="1">
        <v>0.08</v>
      </c>
      <c r="L129" s="1">
        <v>0</v>
      </c>
      <c r="M129" s="1">
        <v>0</v>
      </c>
      <c r="N129" s="1">
        <v>0</v>
      </c>
      <c r="O129" s="1">
        <f t="shared" si="86"/>
        <v>0.27232292400000002</v>
      </c>
      <c r="P129" s="1">
        <v>0</v>
      </c>
      <c r="Q129" s="1">
        <v>0</v>
      </c>
      <c r="R129" s="1">
        <v>0</v>
      </c>
      <c r="S129" s="1">
        <f>0.22693577*1.2</f>
        <v>0.27232292400000002</v>
      </c>
      <c r="T129" s="5">
        <f t="shared" si="87"/>
        <v>0.52865109600000004</v>
      </c>
      <c r="U129" s="5">
        <v>0</v>
      </c>
      <c r="V129" s="1">
        <v>0.52865109600000004</v>
      </c>
      <c r="W129" s="1">
        <v>0</v>
      </c>
      <c r="X129" s="1">
        <v>0</v>
      </c>
      <c r="Y129" s="7">
        <v>0</v>
      </c>
      <c r="Z129" s="1">
        <v>0</v>
      </c>
      <c r="AA129" s="1">
        <v>0</v>
      </c>
      <c r="AB129" s="1">
        <v>0</v>
      </c>
      <c r="AC129" s="1">
        <v>0</v>
      </c>
      <c r="AD129" s="9" t="s">
        <v>91</v>
      </c>
      <c r="AE129" s="1">
        <f t="shared" si="102"/>
        <v>0.50054258000000007</v>
      </c>
      <c r="AF129" s="1">
        <f t="shared" si="102"/>
        <v>0.06</v>
      </c>
      <c r="AG129" s="1">
        <f t="shared" si="102"/>
        <v>0.21360681000000001</v>
      </c>
      <c r="AH129" s="1">
        <f t="shared" si="102"/>
        <v>0</v>
      </c>
      <c r="AI129" s="1">
        <f t="shared" si="102"/>
        <v>0.22693577000000001</v>
      </c>
      <c r="AJ129" s="1">
        <f t="shared" si="93"/>
        <v>0.06</v>
      </c>
      <c r="AK129" s="1">
        <v>0.06</v>
      </c>
      <c r="AL129" s="1">
        <v>0</v>
      </c>
      <c r="AM129" s="1">
        <v>0</v>
      </c>
      <c r="AN129" s="1">
        <v>0</v>
      </c>
      <c r="AO129" s="1">
        <f>SUM(AP129:AS129)</f>
        <v>0.22693577000000001</v>
      </c>
      <c r="AP129" s="1">
        <v>0</v>
      </c>
      <c r="AQ129" s="1">
        <v>0</v>
      </c>
      <c r="AR129" s="1">
        <v>0</v>
      </c>
      <c r="AS129" s="1">
        <v>0.22693577000000001</v>
      </c>
      <c r="AT129" s="1">
        <f>SUM(AU129:AX129)</f>
        <v>0.21360681000000001</v>
      </c>
      <c r="AU129" s="1">
        <v>0</v>
      </c>
      <c r="AV129" s="1">
        <v>0.21360681000000001</v>
      </c>
      <c r="AW129" s="1">
        <v>0</v>
      </c>
      <c r="AX129" s="1">
        <v>0</v>
      </c>
      <c r="AY129" s="1">
        <f>SUM(AZ129:BC129)</f>
        <v>0</v>
      </c>
      <c r="AZ129" s="1">
        <v>0</v>
      </c>
      <c r="BA129" s="1">
        <v>0</v>
      </c>
      <c r="BB129" s="1">
        <v>0</v>
      </c>
      <c r="BC129" s="1">
        <v>0</v>
      </c>
    </row>
    <row r="130" spans="1:55" ht="31.5" x14ac:dyDescent="0.25">
      <c r="A130" s="54" t="s">
        <v>177</v>
      </c>
      <c r="B130" s="25" t="s">
        <v>178</v>
      </c>
      <c r="C130" s="54" t="s">
        <v>77</v>
      </c>
      <c r="D130" s="6" t="s">
        <v>91</v>
      </c>
      <c r="E130" s="6" t="s">
        <v>91</v>
      </c>
      <c r="F130" s="6" t="s">
        <v>91</v>
      </c>
      <c r="G130" s="6" t="s">
        <v>91</v>
      </c>
      <c r="H130" s="6" t="s">
        <v>91</v>
      </c>
      <c r="I130" s="6" t="s">
        <v>91</v>
      </c>
      <c r="J130" s="6" t="s">
        <v>91</v>
      </c>
      <c r="K130" s="6" t="s">
        <v>91</v>
      </c>
      <c r="L130" s="6" t="s">
        <v>91</v>
      </c>
      <c r="M130" s="6" t="s">
        <v>91</v>
      </c>
      <c r="N130" s="6" t="s">
        <v>91</v>
      </c>
      <c r="O130" s="6" t="s">
        <v>91</v>
      </c>
      <c r="P130" s="6" t="s">
        <v>91</v>
      </c>
      <c r="Q130" s="6" t="s">
        <v>91</v>
      </c>
      <c r="R130" s="6" t="s">
        <v>91</v>
      </c>
      <c r="S130" s="6" t="s">
        <v>91</v>
      </c>
      <c r="T130" s="6" t="s">
        <v>91</v>
      </c>
      <c r="U130" s="6" t="s">
        <v>91</v>
      </c>
      <c r="V130" s="6" t="s">
        <v>91</v>
      </c>
      <c r="W130" s="6" t="s">
        <v>91</v>
      </c>
      <c r="X130" s="6" t="s">
        <v>91</v>
      </c>
      <c r="Y130" s="6" t="s">
        <v>91</v>
      </c>
      <c r="Z130" s="6" t="s">
        <v>91</v>
      </c>
      <c r="AA130" s="6" t="s">
        <v>91</v>
      </c>
      <c r="AB130" s="6" t="s">
        <v>91</v>
      </c>
      <c r="AC130" s="6" t="s">
        <v>91</v>
      </c>
      <c r="AD130" s="1" t="s">
        <v>91</v>
      </c>
      <c r="AE130" s="6" t="s">
        <v>91</v>
      </c>
      <c r="AF130" s="6" t="s">
        <v>91</v>
      </c>
      <c r="AG130" s="6" t="s">
        <v>91</v>
      </c>
      <c r="AH130" s="6" t="s">
        <v>91</v>
      </c>
      <c r="AI130" s="6" t="s">
        <v>91</v>
      </c>
      <c r="AJ130" s="6" t="s">
        <v>91</v>
      </c>
      <c r="AK130" s="6" t="s">
        <v>91</v>
      </c>
      <c r="AL130" s="6" t="s">
        <v>91</v>
      </c>
      <c r="AM130" s="6" t="s">
        <v>91</v>
      </c>
      <c r="AN130" s="6" t="s">
        <v>91</v>
      </c>
      <c r="AO130" s="6" t="s">
        <v>91</v>
      </c>
      <c r="AP130" s="6" t="s">
        <v>91</v>
      </c>
      <c r="AQ130" s="6" t="s">
        <v>91</v>
      </c>
      <c r="AR130" s="6" t="s">
        <v>91</v>
      </c>
      <c r="AS130" s="6" t="s">
        <v>91</v>
      </c>
      <c r="AT130" s="6" t="s">
        <v>91</v>
      </c>
      <c r="AU130" s="6" t="s">
        <v>91</v>
      </c>
      <c r="AV130" s="6" t="s">
        <v>91</v>
      </c>
      <c r="AW130" s="6" t="s">
        <v>91</v>
      </c>
      <c r="AX130" s="6" t="s">
        <v>91</v>
      </c>
      <c r="AY130" s="6" t="s">
        <v>91</v>
      </c>
      <c r="AZ130" s="6" t="s">
        <v>91</v>
      </c>
      <c r="BA130" s="6" t="s">
        <v>91</v>
      </c>
      <c r="BB130" s="6" t="s">
        <v>91</v>
      </c>
      <c r="BC130" s="6" t="s">
        <v>91</v>
      </c>
    </row>
    <row r="131" spans="1:55" ht="31.5" x14ac:dyDescent="0.25">
      <c r="A131" s="30" t="s">
        <v>179</v>
      </c>
      <c r="B131" s="48" t="s">
        <v>180</v>
      </c>
      <c r="C131" s="54" t="s">
        <v>77</v>
      </c>
      <c r="D131" s="6">
        <f t="shared" ref="D131:AI131" si="103">SUM(D132:D142)</f>
        <v>18.682999999999996</v>
      </c>
      <c r="E131" s="6">
        <f t="shared" si="103"/>
        <v>7.5401021319999995</v>
      </c>
      <c r="F131" s="6">
        <f t="shared" si="103"/>
        <v>0</v>
      </c>
      <c r="G131" s="6">
        <f t="shared" si="103"/>
        <v>0</v>
      </c>
      <c r="H131" s="6">
        <f t="shared" si="103"/>
        <v>0</v>
      </c>
      <c r="I131" s="6">
        <f t="shared" si="103"/>
        <v>7.5401021319999995</v>
      </c>
      <c r="J131" s="6">
        <f t="shared" si="103"/>
        <v>2.4849999999999994</v>
      </c>
      <c r="K131" s="6">
        <f t="shared" si="103"/>
        <v>0</v>
      </c>
      <c r="L131" s="6">
        <f t="shared" si="103"/>
        <v>0</v>
      </c>
      <c r="M131" s="6">
        <f t="shared" si="103"/>
        <v>0</v>
      </c>
      <c r="N131" s="6">
        <f t="shared" si="103"/>
        <v>2.4849999999999994</v>
      </c>
      <c r="O131" s="6">
        <f t="shared" si="103"/>
        <v>2.660367564</v>
      </c>
      <c r="P131" s="6">
        <f t="shared" si="103"/>
        <v>0</v>
      </c>
      <c r="Q131" s="6">
        <f t="shared" si="103"/>
        <v>0</v>
      </c>
      <c r="R131" s="6">
        <f t="shared" si="103"/>
        <v>0</v>
      </c>
      <c r="S131" s="6">
        <f t="shared" si="103"/>
        <v>2.660367564</v>
      </c>
      <c r="T131" s="6">
        <f t="shared" si="103"/>
        <v>2.3947345680000001</v>
      </c>
      <c r="U131" s="6">
        <f t="shared" si="103"/>
        <v>0</v>
      </c>
      <c r="V131" s="6">
        <f t="shared" si="103"/>
        <v>0</v>
      </c>
      <c r="W131" s="6">
        <f t="shared" si="103"/>
        <v>0</v>
      </c>
      <c r="X131" s="6">
        <f t="shared" si="103"/>
        <v>2.3947345680000001</v>
      </c>
      <c r="Y131" s="6">
        <f t="shared" si="103"/>
        <v>0</v>
      </c>
      <c r="Z131" s="6">
        <f t="shared" si="103"/>
        <v>0</v>
      </c>
      <c r="AA131" s="6">
        <f t="shared" si="103"/>
        <v>0</v>
      </c>
      <c r="AB131" s="6">
        <f t="shared" si="103"/>
        <v>0</v>
      </c>
      <c r="AC131" s="6">
        <f t="shared" si="103"/>
        <v>0</v>
      </c>
      <c r="AD131" s="6">
        <f t="shared" si="103"/>
        <v>10.040000000000001</v>
      </c>
      <c r="AE131" s="6">
        <f t="shared" si="103"/>
        <v>0.29136083000000002</v>
      </c>
      <c r="AF131" s="6">
        <f t="shared" si="103"/>
        <v>0</v>
      </c>
      <c r="AG131" s="6">
        <f t="shared" si="103"/>
        <v>0</v>
      </c>
      <c r="AH131" s="6">
        <f t="shared" si="103"/>
        <v>0</v>
      </c>
      <c r="AI131" s="6">
        <f t="shared" si="103"/>
        <v>0.29136083000000002</v>
      </c>
      <c r="AJ131" s="6">
        <f t="shared" ref="AJ131:BC131" si="104">SUM(AJ132:AJ142)</f>
        <v>7.0000000000000007E-2</v>
      </c>
      <c r="AK131" s="6">
        <f t="shared" si="104"/>
        <v>0</v>
      </c>
      <c r="AL131" s="6">
        <f t="shared" si="104"/>
        <v>0</v>
      </c>
      <c r="AM131" s="6">
        <f t="shared" si="104"/>
        <v>0</v>
      </c>
      <c r="AN131" s="6">
        <f t="shared" si="104"/>
        <v>7.0000000000000007E-2</v>
      </c>
      <c r="AO131" s="6">
        <f t="shared" si="104"/>
        <v>0.22136083000000001</v>
      </c>
      <c r="AP131" s="6">
        <f t="shared" si="104"/>
        <v>0</v>
      </c>
      <c r="AQ131" s="6">
        <f t="shared" si="104"/>
        <v>0</v>
      </c>
      <c r="AR131" s="6">
        <f t="shared" si="104"/>
        <v>0</v>
      </c>
      <c r="AS131" s="6">
        <f t="shared" si="104"/>
        <v>0.22136083000000001</v>
      </c>
      <c r="AT131" s="6">
        <f t="shared" si="104"/>
        <v>0</v>
      </c>
      <c r="AU131" s="6">
        <f t="shared" si="104"/>
        <v>0</v>
      </c>
      <c r="AV131" s="6">
        <f t="shared" si="104"/>
        <v>0</v>
      </c>
      <c r="AW131" s="6">
        <f t="shared" si="104"/>
        <v>0</v>
      </c>
      <c r="AX131" s="6">
        <f t="shared" si="104"/>
        <v>0</v>
      </c>
      <c r="AY131" s="6">
        <f t="shared" si="104"/>
        <v>0</v>
      </c>
      <c r="AZ131" s="6">
        <f t="shared" si="104"/>
        <v>0</v>
      </c>
      <c r="BA131" s="6">
        <f t="shared" si="104"/>
        <v>0</v>
      </c>
      <c r="BB131" s="6">
        <f t="shared" si="104"/>
        <v>0</v>
      </c>
      <c r="BC131" s="6">
        <f t="shared" si="104"/>
        <v>0</v>
      </c>
    </row>
    <row r="132" spans="1:55" x14ac:dyDescent="0.25">
      <c r="A132" s="3" t="s">
        <v>181</v>
      </c>
      <c r="B132" s="43" t="s">
        <v>324</v>
      </c>
      <c r="C132" s="43" t="s">
        <v>194</v>
      </c>
      <c r="D132" s="9">
        <v>0.6</v>
      </c>
      <c r="E132" s="1">
        <f t="shared" ref="E132:I142" si="105">J132+O132+T132+Y132</f>
        <v>0.44848308000000003</v>
      </c>
      <c r="F132" s="1">
        <f t="shared" si="105"/>
        <v>0</v>
      </c>
      <c r="G132" s="1">
        <f t="shared" si="105"/>
        <v>0</v>
      </c>
      <c r="H132" s="1">
        <f t="shared" si="105"/>
        <v>0</v>
      </c>
      <c r="I132" s="1">
        <f t="shared" si="105"/>
        <v>0.44848308000000003</v>
      </c>
      <c r="J132" s="7">
        <v>0.15</v>
      </c>
      <c r="K132" s="1">
        <v>0</v>
      </c>
      <c r="L132" s="1">
        <v>0</v>
      </c>
      <c r="M132" s="1">
        <v>0</v>
      </c>
      <c r="N132" s="1">
        <v>0.15</v>
      </c>
      <c r="O132" s="1">
        <f>SUM(P132:S132)</f>
        <v>0.14924154000000001</v>
      </c>
      <c r="P132" s="1">
        <v>0</v>
      </c>
      <c r="Q132" s="1">
        <v>0</v>
      </c>
      <c r="R132" s="1">
        <v>0</v>
      </c>
      <c r="S132" s="1">
        <f>0.12436795*1.2</f>
        <v>0.14924154000000001</v>
      </c>
      <c r="T132" s="1">
        <f>SUM(U132:X132)</f>
        <v>0.14924154000000001</v>
      </c>
      <c r="U132" s="1">
        <v>0</v>
      </c>
      <c r="V132" s="1">
        <v>0</v>
      </c>
      <c r="W132" s="1">
        <v>0</v>
      </c>
      <c r="X132" s="1">
        <v>0.14924154000000001</v>
      </c>
      <c r="Y132" s="1">
        <f t="shared" ref="Y132:Y137" si="106">SUM(Z132:AC132)</f>
        <v>0</v>
      </c>
      <c r="Z132" s="1">
        <v>0</v>
      </c>
      <c r="AA132" s="1">
        <v>0</v>
      </c>
      <c r="AB132" s="1">
        <v>0</v>
      </c>
      <c r="AC132" s="1">
        <v>0</v>
      </c>
      <c r="AD132" s="44" t="s">
        <v>91</v>
      </c>
      <c r="AE132" s="1">
        <f t="shared" ref="AE132:AI142" si="107">AJ132+AO132+AT132+AY132</f>
        <v>0</v>
      </c>
      <c r="AF132" s="1">
        <f t="shared" si="107"/>
        <v>0</v>
      </c>
      <c r="AG132" s="1">
        <f t="shared" si="107"/>
        <v>0</v>
      </c>
      <c r="AH132" s="1">
        <f t="shared" si="107"/>
        <v>0</v>
      </c>
      <c r="AI132" s="1">
        <f t="shared" si="107"/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f t="shared" ref="AO132:AO138" si="108">SUM(AP132:AS132)</f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f>SUM(AU132:AX132)</f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f>SUM(AZ132:BC132)</f>
        <v>0</v>
      </c>
      <c r="AZ132" s="1">
        <v>0</v>
      </c>
      <c r="BA132" s="1">
        <v>0</v>
      </c>
      <c r="BB132" s="1">
        <v>0</v>
      </c>
      <c r="BC132" s="1">
        <v>0</v>
      </c>
    </row>
    <row r="133" spans="1:55" x14ac:dyDescent="0.25">
      <c r="A133" s="3" t="s">
        <v>184</v>
      </c>
      <c r="B133" s="27" t="s">
        <v>325</v>
      </c>
      <c r="C133" s="20" t="s">
        <v>326</v>
      </c>
      <c r="D133" s="9">
        <v>4.58</v>
      </c>
      <c r="E133" s="1">
        <f t="shared" si="105"/>
        <v>0</v>
      </c>
      <c r="F133" s="1">
        <f t="shared" si="105"/>
        <v>0</v>
      </c>
      <c r="G133" s="1">
        <f t="shared" si="105"/>
        <v>0</v>
      </c>
      <c r="H133" s="1">
        <f t="shared" si="105"/>
        <v>0</v>
      </c>
      <c r="I133" s="1">
        <f t="shared" si="105"/>
        <v>0</v>
      </c>
      <c r="J133" s="7">
        <v>0</v>
      </c>
      <c r="K133" s="1">
        <v>0</v>
      </c>
      <c r="L133" s="1">
        <v>0</v>
      </c>
      <c r="M133" s="1">
        <v>0</v>
      </c>
      <c r="N133" s="1">
        <v>0</v>
      </c>
      <c r="O133" s="1">
        <f t="shared" ref="O133:O138" si="109">SUM(P133:S133)</f>
        <v>0</v>
      </c>
      <c r="P133" s="1">
        <v>0</v>
      </c>
      <c r="Q133" s="1">
        <v>0</v>
      </c>
      <c r="R133" s="1">
        <v>0</v>
      </c>
      <c r="S133" s="1">
        <v>0</v>
      </c>
      <c r="T133" s="1">
        <f t="shared" ref="T133:T142" si="110">SUM(U133:X133)</f>
        <v>0</v>
      </c>
      <c r="U133" s="1">
        <v>0</v>
      </c>
      <c r="V133" s="1">
        <v>0</v>
      </c>
      <c r="W133" s="1">
        <v>0</v>
      </c>
      <c r="X133" s="1">
        <v>0</v>
      </c>
      <c r="Y133" s="1">
        <f t="shared" si="106"/>
        <v>0</v>
      </c>
      <c r="Z133" s="1">
        <v>0</v>
      </c>
      <c r="AA133" s="1">
        <v>0</v>
      </c>
      <c r="AB133" s="1">
        <v>0</v>
      </c>
      <c r="AC133" s="1">
        <v>0</v>
      </c>
      <c r="AD133" s="44">
        <v>8.49</v>
      </c>
      <c r="AE133" s="1">
        <f t="shared" si="107"/>
        <v>0</v>
      </c>
      <c r="AF133" s="1">
        <f t="shared" si="107"/>
        <v>0</v>
      </c>
      <c r="AG133" s="1">
        <f t="shared" si="107"/>
        <v>0</v>
      </c>
      <c r="AH133" s="1">
        <f t="shared" si="107"/>
        <v>0</v>
      </c>
      <c r="AI133" s="1">
        <f t="shared" si="107"/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f t="shared" si="108"/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f t="shared" ref="AT133:AT142" si="111">SUM(AU133:AX133)</f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f t="shared" ref="AY133:AY142" si="112">SUM(AZ133:BC133)</f>
        <v>0</v>
      </c>
      <c r="AZ133" s="1">
        <v>0</v>
      </c>
      <c r="BA133" s="1">
        <v>0</v>
      </c>
      <c r="BB133" s="1">
        <v>0</v>
      </c>
      <c r="BC133" s="1">
        <v>0</v>
      </c>
    </row>
    <row r="134" spans="1:55" x14ac:dyDescent="0.25">
      <c r="A134" s="3" t="s">
        <v>185</v>
      </c>
      <c r="B134" s="43" t="s">
        <v>327</v>
      </c>
      <c r="C134" s="43" t="s">
        <v>196</v>
      </c>
      <c r="D134" s="9">
        <v>0.6</v>
      </c>
      <c r="E134" s="1">
        <f t="shared" si="105"/>
        <v>0.44848308000000003</v>
      </c>
      <c r="F134" s="1">
        <f t="shared" si="105"/>
        <v>0</v>
      </c>
      <c r="G134" s="1">
        <f t="shared" si="105"/>
        <v>0</v>
      </c>
      <c r="H134" s="1">
        <f t="shared" si="105"/>
        <v>0</v>
      </c>
      <c r="I134" s="1">
        <f t="shared" si="105"/>
        <v>0.44848308000000003</v>
      </c>
      <c r="J134" s="7">
        <v>0.15</v>
      </c>
      <c r="K134" s="1">
        <v>0</v>
      </c>
      <c r="L134" s="1">
        <v>0</v>
      </c>
      <c r="M134" s="1">
        <v>0</v>
      </c>
      <c r="N134" s="1">
        <v>0.15</v>
      </c>
      <c r="O134" s="1">
        <f t="shared" si="109"/>
        <v>0.14924154000000001</v>
      </c>
      <c r="P134" s="1">
        <v>0</v>
      </c>
      <c r="Q134" s="1">
        <v>0</v>
      </c>
      <c r="R134" s="1">
        <v>0</v>
      </c>
      <c r="S134" s="1">
        <f>0.12436795*1.2</f>
        <v>0.14924154000000001</v>
      </c>
      <c r="T134" s="1">
        <f t="shared" si="110"/>
        <v>0.14924154000000001</v>
      </c>
      <c r="U134" s="1">
        <v>0</v>
      </c>
      <c r="V134" s="1">
        <v>0</v>
      </c>
      <c r="W134" s="1">
        <v>0</v>
      </c>
      <c r="X134" s="1">
        <v>0.14924154000000001</v>
      </c>
      <c r="Y134" s="1">
        <f t="shared" si="106"/>
        <v>0</v>
      </c>
      <c r="Z134" s="1">
        <v>0</v>
      </c>
      <c r="AA134" s="1">
        <v>0</v>
      </c>
      <c r="AB134" s="1">
        <v>0</v>
      </c>
      <c r="AC134" s="1">
        <v>0</v>
      </c>
      <c r="AD134" s="44" t="s">
        <v>91</v>
      </c>
      <c r="AE134" s="1">
        <f t="shared" si="107"/>
        <v>0</v>
      </c>
      <c r="AF134" s="1">
        <f t="shared" si="107"/>
        <v>0</v>
      </c>
      <c r="AG134" s="1">
        <f t="shared" si="107"/>
        <v>0</v>
      </c>
      <c r="AH134" s="1">
        <f t="shared" si="107"/>
        <v>0</v>
      </c>
      <c r="AI134" s="1">
        <f t="shared" si="107"/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f t="shared" si="108"/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f t="shared" si="111"/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f t="shared" si="112"/>
        <v>0</v>
      </c>
      <c r="AZ134" s="1">
        <v>0</v>
      </c>
      <c r="BA134" s="1">
        <v>0</v>
      </c>
      <c r="BB134" s="1">
        <v>0</v>
      </c>
      <c r="BC134" s="1">
        <v>0</v>
      </c>
    </row>
    <row r="135" spans="1:55" x14ac:dyDescent="0.25">
      <c r="A135" s="3" t="s">
        <v>186</v>
      </c>
      <c r="B135" s="45" t="s">
        <v>182</v>
      </c>
      <c r="C135" s="20" t="s">
        <v>183</v>
      </c>
      <c r="D135" s="1">
        <v>2.36</v>
      </c>
      <c r="E135" s="1">
        <f t="shared" si="105"/>
        <v>1.769997152</v>
      </c>
      <c r="F135" s="1">
        <f t="shared" si="105"/>
        <v>0</v>
      </c>
      <c r="G135" s="1">
        <f t="shared" si="105"/>
        <v>0</v>
      </c>
      <c r="H135" s="1">
        <f t="shared" si="105"/>
        <v>0</v>
      </c>
      <c r="I135" s="1">
        <f t="shared" si="105"/>
        <v>1.769997152</v>
      </c>
      <c r="J135" s="7">
        <v>0.59</v>
      </c>
      <c r="K135" s="1">
        <v>0</v>
      </c>
      <c r="L135" s="1">
        <v>0</v>
      </c>
      <c r="M135" s="1">
        <v>0</v>
      </c>
      <c r="N135" s="1">
        <v>0.59</v>
      </c>
      <c r="O135" s="1">
        <f t="shared" si="109"/>
        <v>0.58999857599999994</v>
      </c>
      <c r="P135" s="1">
        <v>0</v>
      </c>
      <c r="Q135" s="1">
        <v>0</v>
      </c>
      <c r="R135" s="1">
        <v>0</v>
      </c>
      <c r="S135" s="1">
        <f>0.49166548*1.2</f>
        <v>0.58999857599999994</v>
      </c>
      <c r="T135" s="1">
        <f t="shared" si="110"/>
        <v>0.58999857599999994</v>
      </c>
      <c r="U135" s="1">
        <v>0</v>
      </c>
      <c r="V135" s="1">
        <v>0</v>
      </c>
      <c r="W135" s="1">
        <v>0</v>
      </c>
      <c r="X135" s="1">
        <v>0.58999857599999994</v>
      </c>
      <c r="Y135" s="1">
        <f t="shared" si="106"/>
        <v>0</v>
      </c>
      <c r="Z135" s="1">
        <v>0</v>
      </c>
      <c r="AA135" s="1">
        <v>0</v>
      </c>
      <c r="AB135" s="1">
        <v>0</v>
      </c>
      <c r="AC135" s="1">
        <v>0</v>
      </c>
      <c r="AD135" s="44" t="s">
        <v>91</v>
      </c>
      <c r="AE135" s="1">
        <f t="shared" si="107"/>
        <v>0</v>
      </c>
      <c r="AF135" s="1">
        <f t="shared" si="107"/>
        <v>0</v>
      </c>
      <c r="AG135" s="1">
        <f t="shared" si="107"/>
        <v>0</v>
      </c>
      <c r="AH135" s="1">
        <f t="shared" si="107"/>
        <v>0</v>
      </c>
      <c r="AI135" s="1">
        <f t="shared" si="107"/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f t="shared" si="108"/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f t="shared" si="111"/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f t="shared" si="112"/>
        <v>0</v>
      </c>
      <c r="AZ135" s="1">
        <v>0</v>
      </c>
      <c r="BA135" s="1">
        <v>0</v>
      </c>
      <c r="BB135" s="1">
        <v>0</v>
      </c>
      <c r="BC135" s="1">
        <v>0</v>
      </c>
    </row>
    <row r="136" spans="1:55" x14ac:dyDescent="0.25">
      <c r="A136" s="3" t="s">
        <v>189</v>
      </c>
      <c r="B136" s="31" t="s">
        <v>190</v>
      </c>
      <c r="C136" s="32" t="s">
        <v>191</v>
      </c>
      <c r="D136" s="1">
        <v>0.6</v>
      </c>
      <c r="E136" s="1">
        <f>J136+O136+T136+Y136</f>
        <v>0.54206599199999994</v>
      </c>
      <c r="F136" s="1">
        <f>K136+P136+U136+Z136</f>
        <v>0</v>
      </c>
      <c r="G136" s="1">
        <f>L136+Q136+V136+AA136</f>
        <v>0</v>
      </c>
      <c r="H136" s="1">
        <f>M136+R136+W136+AB136</f>
        <v>0</v>
      </c>
      <c r="I136" s="1">
        <f>N136+S136+X136+AC136</f>
        <v>0.54206599199999994</v>
      </c>
      <c r="J136" s="7">
        <v>0.18</v>
      </c>
      <c r="K136" s="1">
        <v>0</v>
      </c>
      <c r="L136" s="1">
        <v>0</v>
      </c>
      <c r="M136" s="1">
        <v>0</v>
      </c>
      <c r="N136" s="1">
        <v>0.18</v>
      </c>
      <c r="O136" s="1">
        <f>SUM(P136:S136)</f>
        <v>0.181032996</v>
      </c>
      <c r="P136" s="1">
        <v>0</v>
      </c>
      <c r="Q136" s="1">
        <v>0</v>
      </c>
      <c r="R136" s="1">
        <v>0</v>
      </c>
      <c r="S136" s="1">
        <f>0.15086083*1.2</f>
        <v>0.181032996</v>
      </c>
      <c r="T136" s="1">
        <f t="shared" si="110"/>
        <v>0.181032996</v>
      </c>
      <c r="U136" s="1">
        <v>0</v>
      </c>
      <c r="V136" s="1">
        <v>0</v>
      </c>
      <c r="W136" s="1">
        <v>0</v>
      </c>
      <c r="X136" s="1">
        <v>0.181032996</v>
      </c>
      <c r="Y136" s="1">
        <f t="shared" si="106"/>
        <v>0</v>
      </c>
      <c r="Z136" s="1">
        <v>0</v>
      </c>
      <c r="AA136" s="1">
        <v>0</v>
      </c>
      <c r="AB136" s="1">
        <v>0</v>
      </c>
      <c r="AC136" s="1">
        <v>0</v>
      </c>
      <c r="AD136" s="44" t="s">
        <v>91</v>
      </c>
      <c r="AE136" s="1">
        <f>AJ136+AO136+AT136+AY136</f>
        <v>0</v>
      </c>
      <c r="AF136" s="1">
        <f>AK136+AP136+AU136+AZ136</f>
        <v>0</v>
      </c>
      <c r="AG136" s="1">
        <f>AL136+AQ136+AV136+BA136</f>
        <v>0</v>
      </c>
      <c r="AH136" s="1">
        <f>AM136+AR136+AW136+BB136</f>
        <v>0</v>
      </c>
      <c r="AI136" s="1">
        <f>AN136+AS136+AX136+BC136</f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f>SUM(AP136:AS136)</f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f t="shared" si="111"/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f t="shared" si="112"/>
        <v>0</v>
      </c>
      <c r="AZ136" s="1">
        <v>0</v>
      </c>
      <c r="BA136" s="1">
        <v>0</v>
      </c>
      <c r="BB136" s="1">
        <v>0</v>
      </c>
      <c r="BC136" s="1">
        <v>0</v>
      </c>
    </row>
    <row r="137" spans="1:55" x14ac:dyDescent="0.25">
      <c r="A137" s="3" t="s">
        <v>192</v>
      </c>
      <c r="B137" s="45" t="s">
        <v>190</v>
      </c>
      <c r="C137" s="20" t="s">
        <v>328</v>
      </c>
      <c r="D137" s="1">
        <v>0.79</v>
      </c>
      <c r="E137" s="1">
        <f t="shared" si="105"/>
        <v>0</v>
      </c>
      <c r="F137" s="1">
        <f t="shared" si="105"/>
        <v>0</v>
      </c>
      <c r="G137" s="1">
        <f t="shared" si="105"/>
        <v>0</v>
      </c>
      <c r="H137" s="1">
        <f t="shared" si="105"/>
        <v>0</v>
      </c>
      <c r="I137" s="1">
        <f t="shared" si="105"/>
        <v>0</v>
      </c>
      <c r="J137" s="7">
        <v>0</v>
      </c>
      <c r="K137" s="1">
        <v>0</v>
      </c>
      <c r="L137" s="1">
        <v>0</v>
      </c>
      <c r="M137" s="1">
        <v>0</v>
      </c>
      <c r="N137" s="1">
        <v>0</v>
      </c>
      <c r="O137" s="1">
        <f t="shared" si="109"/>
        <v>0</v>
      </c>
      <c r="P137" s="1">
        <v>0</v>
      </c>
      <c r="Q137" s="1">
        <v>0</v>
      </c>
      <c r="R137" s="1">
        <v>0</v>
      </c>
      <c r="S137" s="1">
        <v>0</v>
      </c>
      <c r="T137" s="1">
        <f t="shared" si="110"/>
        <v>0</v>
      </c>
      <c r="U137" s="1">
        <v>0</v>
      </c>
      <c r="V137" s="1">
        <v>0</v>
      </c>
      <c r="W137" s="1">
        <v>0</v>
      </c>
      <c r="X137" s="1">
        <v>0</v>
      </c>
      <c r="Y137" s="1">
        <f t="shared" si="106"/>
        <v>0</v>
      </c>
      <c r="Z137" s="1">
        <v>0</v>
      </c>
      <c r="AA137" s="1">
        <v>0</v>
      </c>
      <c r="AB137" s="1">
        <v>0</v>
      </c>
      <c r="AC137" s="1">
        <v>0</v>
      </c>
      <c r="AD137" s="44">
        <v>1.47</v>
      </c>
      <c r="AE137" s="1">
        <f t="shared" si="107"/>
        <v>0</v>
      </c>
      <c r="AF137" s="1">
        <f t="shared" si="107"/>
        <v>0</v>
      </c>
      <c r="AG137" s="1">
        <f t="shared" si="107"/>
        <v>0</v>
      </c>
      <c r="AH137" s="1">
        <f t="shared" si="107"/>
        <v>0</v>
      </c>
      <c r="AI137" s="1">
        <f t="shared" si="107"/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f t="shared" si="108"/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f t="shared" si="111"/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f t="shared" si="112"/>
        <v>0</v>
      </c>
      <c r="AZ137" s="1">
        <v>0</v>
      </c>
      <c r="BA137" s="1">
        <v>0</v>
      </c>
      <c r="BB137" s="1">
        <v>0</v>
      </c>
      <c r="BC137" s="1">
        <v>0</v>
      </c>
    </row>
    <row r="138" spans="1:55" x14ac:dyDescent="0.25">
      <c r="A138" s="3" t="s">
        <v>193</v>
      </c>
      <c r="B138" s="43" t="s">
        <v>324</v>
      </c>
      <c r="C138" s="43" t="s">
        <v>198</v>
      </c>
      <c r="D138" s="1">
        <v>0.6</v>
      </c>
      <c r="E138" s="1">
        <f t="shared" si="105"/>
        <v>0.44848308000000003</v>
      </c>
      <c r="F138" s="1">
        <f t="shared" si="105"/>
        <v>0</v>
      </c>
      <c r="G138" s="1">
        <f t="shared" si="105"/>
        <v>0</v>
      </c>
      <c r="H138" s="1">
        <f t="shared" si="105"/>
        <v>0</v>
      </c>
      <c r="I138" s="1">
        <f t="shared" si="105"/>
        <v>0.44848308000000003</v>
      </c>
      <c r="J138" s="7">
        <v>0.15</v>
      </c>
      <c r="K138" s="1">
        <v>0</v>
      </c>
      <c r="L138" s="1">
        <v>0</v>
      </c>
      <c r="M138" s="1">
        <v>0</v>
      </c>
      <c r="N138" s="1">
        <v>0.15</v>
      </c>
      <c r="O138" s="1">
        <f t="shared" si="109"/>
        <v>0.14924154000000001</v>
      </c>
      <c r="P138" s="1">
        <v>0</v>
      </c>
      <c r="Q138" s="1">
        <v>0</v>
      </c>
      <c r="R138" s="1">
        <v>0</v>
      </c>
      <c r="S138" s="1">
        <f>0.12436795*1.2</f>
        <v>0.14924154000000001</v>
      </c>
      <c r="T138" s="1">
        <f t="shared" si="110"/>
        <v>0.14924154000000001</v>
      </c>
      <c r="U138" s="1">
        <v>0</v>
      </c>
      <c r="V138" s="1">
        <v>0</v>
      </c>
      <c r="W138" s="1">
        <v>0</v>
      </c>
      <c r="X138" s="1">
        <v>0.14924154000000001</v>
      </c>
      <c r="Y138" s="1">
        <f>SUM(Z138:AC138)</f>
        <v>0</v>
      </c>
      <c r="Z138" s="1">
        <v>0</v>
      </c>
      <c r="AA138" s="1">
        <v>0</v>
      </c>
      <c r="AB138" s="1">
        <v>0</v>
      </c>
      <c r="AC138" s="1">
        <v>0</v>
      </c>
      <c r="AD138" s="44" t="s">
        <v>91</v>
      </c>
      <c r="AE138" s="1">
        <f t="shared" si="107"/>
        <v>0</v>
      </c>
      <c r="AF138" s="1">
        <f t="shared" si="107"/>
        <v>0</v>
      </c>
      <c r="AG138" s="1">
        <f t="shared" si="107"/>
        <v>0</v>
      </c>
      <c r="AH138" s="1">
        <f t="shared" si="107"/>
        <v>0</v>
      </c>
      <c r="AI138" s="1">
        <f t="shared" si="107"/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f t="shared" si="108"/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f t="shared" si="111"/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f t="shared" si="112"/>
        <v>0</v>
      </c>
      <c r="AZ138" s="1">
        <v>0</v>
      </c>
      <c r="BA138" s="1">
        <v>0</v>
      </c>
      <c r="BB138" s="1">
        <v>0</v>
      </c>
      <c r="BC138" s="1">
        <v>0</v>
      </c>
    </row>
    <row r="139" spans="1:55" x14ac:dyDescent="0.25">
      <c r="A139" s="3" t="s">
        <v>195</v>
      </c>
      <c r="B139" s="43" t="s">
        <v>329</v>
      </c>
      <c r="C139" s="43" t="s">
        <v>200</v>
      </c>
      <c r="D139" s="1">
        <v>0.6</v>
      </c>
      <c r="E139" s="1">
        <f t="shared" si="105"/>
        <v>0.44848308000000003</v>
      </c>
      <c r="F139" s="1">
        <f t="shared" si="105"/>
        <v>0</v>
      </c>
      <c r="G139" s="1">
        <f t="shared" si="105"/>
        <v>0</v>
      </c>
      <c r="H139" s="1">
        <f t="shared" si="105"/>
        <v>0</v>
      </c>
      <c r="I139" s="1">
        <f t="shared" si="105"/>
        <v>0.44848308000000003</v>
      </c>
      <c r="J139" s="7">
        <v>0.15</v>
      </c>
      <c r="K139" s="1">
        <v>0</v>
      </c>
      <c r="L139" s="1">
        <v>0</v>
      </c>
      <c r="M139" s="1">
        <v>0</v>
      </c>
      <c r="N139" s="1">
        <v>0.15</v>
      </c>
      <c r="O139" s="1">
        <f>SUM(P139:S139)</f>
        <v>0.14924154000000001</v>
      </c>
      <c r="P139" s="1">
        <v>0</v>
      </c>
      <c r="Q139" s="1">
        <v>0</v>
      </c>
      <c r="R139" s="1">
        <v>0</v>
      </c>
      <c r="S139" s="1">
        <f>0.12436795*1.2</f>
        <v>0.14924154000000001</v>
      </c>
      <c r="T139" s="1">
        <f t="shared" si="110"/>
        <v>0.14924154000000001</v>
      </c>
      <c r="U139" s="1">
        <v>0</v>
      </c>
      <c r="V139" s="1">
        <v>0</v>
      </c>
      <c r="W139" s="1">
        <v>0</v>
      </c>
      <c r="X139" s="1">
        <v>0.14924154000000001</v>
      </c>
      <c r="Y139" s="1">
        <f>SUM(Z139:AC139)</f>
        <v>0</v>
      </c>
      <c r="Z139" s="1">
        <v>0</v>
      </c>
      <c r="AA139" s="1">
        <v>0</v>
      </c>
      <c r="AB139" s="1">
        <v>0</v>
      </c>
      <c r="AC139" s="1">
        <v>0</v>
      </c>
      <c r="AD139" s="44" t="s">
        <v>91</v>
      </c>
      <c r="AE139" s="1">
        <f t="shared" si="107"/>
        <v>0</v>
      </c>
      <c r="AF139" s="1">
        <f t="shared" si="107"/>
        <v>0</v>
      </c>
      <c r="AG139" s="1">
        <f t="shared" si="107"/>
        <v>0</v>
      </c>
      <c r="AH139" s="1">
        <f t="shared" si="107"/>
        <v>0</v>
      </c>
      <c r="AI139" s="1">
        <f t="shared" si="107"/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f>SUM(AP139:AS139)</f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f t="shared" si="111"/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f t="shared" si="112"/>
        <v>0</v>
      </c>
      <c r="AZ139" s="1">
        <v>0</v>
      </c>
      <c r="BA139" s="1">
        <v>0</v>
      </c>
      <c r="BB139" s="1">
        <v>0</v>
      </c>
      <c r="BC139" s="1">
        <v>0</v>
      </c>
    </row>
    <row r="140" spans="1:55" ht="31.5" x14ac:dyDescent="0.25">
      <c r="A140" s="3" t="s">
        <v>197</v>
      </c>
      <c r="B140" s="36" t="s">
        <v>187</v>
      </c>
      <c r="C140" s="20" t="s">
        <v>188</v>
      </c>
      <c r="D140" s="1">
        <v>0.1</v>
      </c>
      <c r="E140" s="1">
        <f t="shared" si="105"/>
        <v>0.35563299599999998</v>
      </c>
      <c r="F140" s="1">
        <f t="shared" si="105"/>
        <v>0</v>
      </c>
      <c r="G140" s="1">
        <f t="shared" si="105"/>
        <v>0</v>
      </c>
      <c r="H140" s="1">
        <f t="shared" si="105"/>
        <v>0</v>
      </c>
      <c r="I140" s="1">
        <f t="shared" si="105"/>
        <v>0.35563299599999998</v>
      </c>
      <c r="J140" s="7">
        <v>0.09</v>
      </c>
      <c r="K140" s="1">
        <v>0</v>
      </c>
      <c r="L140" s="1">
        <v>0</v>
      </c>
      <c r="M140" s="1">
        <v>0</v>
      </c>
      <c r="N140" s="1">
        <v>0.09</v>
      </c>
      <c r="O140" s="1">
        <f>SUM(P140:S140)</f>
        <v>0.26563299600000001</v>
      </c>
      <c r="P140" s="1">
        <v>0</v>
      </c>
      <c r="Q140" s="1">
        <v>0</v>
      </c>
      <c r="R140" s="1">
        <v>0</v>
      </c>
      <c r="S140" s="1">
        <f>0.22136083*1.2</f>
        <v>0.26563299600000001</v>
      </c>
      <c r="T140" s="1">
        <f t="shared" si="110"/>
        <v>0</v>
      </c>
      <c r="U140" s="1">
        <v>0</v>
      </c>
      <c r="V140" s="1">
        <v>0</v>
      </c>
      <c r="W140" s="1">
        <v>0</v>
      </c>
      <c r="X140" s="1">
        <v>0</v>
      </c>
      <c r="Y140" s="1">
        <f>SUM(Z140:AC140)</f>
        <v>0</v>
      </c>
      <c r="Z140" s="1">
        <v>0</v>
      </c>
      <c r="AA140" s="1">
        <v>0</v>
      </c>
      <c r="AB140" s="1">
        <v>0</v>
      </c>
      <c r="AC140" s="1">
        <v>0</v>
      </c>
      <c r="AD140" s="44">
        <v>0.08</v>
      </c>
      <c r="AE140" s="1">
        <f t="shared" si="107"/>
        <v>0.29136083000000002</v>
      </c>
      <c r="AF140" s="1">
        <f t="shared" si="107"/>
        <v>0</v>
      </c>
      <c r="AG140" s="1">
        <f t="shared" si="107"/>
        <v>0</v>
      </c>
      <c r="AH140" s="1">
        <f t="shared" si="107"/>
        <v>0</v>
      </c>
      <c r="AI140" s="1">
        <f t="shared" si="107"/>
        <v>0.29136083000000002</v>
      </c>
      <c r="AJ140" s="1">
        <v>7.0000000000000007E-2</v>
      </c>
      <c r="AK140" s="1">
        <v>0</v>
      </c>
      <c r="AL140" s="1">
        <v>0</v>
      </c>
      <c r="AM140" s="1">
        <v>0</v>
      </c>
      <c r="AN140" s="1">
        <v>7.0000000000000007E-2</v>
      </c>
      <c r="AO140" s="1">
        <f>SUM(AP140:AS140)</f>
        <v>0.22136083000000001</v>
      </c>
      <c r="AP140" s="1">
        <v>0</v>
      </c>
      <c r="AQ140" s="1">
        <v>0</v>
      </c>
      <c r="AR140" s="1">
        <v>0</v>
      </c>
      <c r="AS140" s="1">
        <v>0.22136083000000001</v>
      </c>
      <c r="AT140" s="1">
        <f t="shared" si="111"/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f t="shared" si="112"/>
        <v>0</v>
      </c>
      <c r="AZ140" s="1">
        <v>0</v>
      </c>
      <c r="BA140" s="1">
        <v>0</v>
      </c>
      <c r="BB140" s="1">
        <v>0</v>
      </c>
      <c r="BC140" s="1">
        <v>0</v>
      </c>
    </row>
    <row r="141" spans="1:55" x14ac:dyDescent="0.25">
      <c r="A141" s="3" t="s">
        <v>199</v>
      </c>
      <c r="B141" s="29" t="s">
        <v>330</v>
      </c>
      <c r="C141" s="31" t="s">
        <v>202</v>
      </c>
      <c r="D141" s="1">
        <v>6.1879999999999997</v>
      </c>
      <c r="E141" s="1">
        <f t="shared" si="105"/>
        <v>3.0784736719999999</v>
      </c>
      <c r="F141" s="1">
        <f t="shared" si="105"/>
        <v>0</v>
      </c>
      <c r="G141" s="1">
        <f t="shared" si="105"/>
        <v>0</v>
      </c>
      <c r="H141" s="1">
        <f t="shared" si="105"/>
        <v>0</v>
      </c>
      <c r="I141" s="1">
        <f t="shared" si="105"/>
        <v>3.0784736719999999</v>
      </c>
      <c r="J141" s="7">
        <v>1.0249999999999999</v>
      </c>
      <c r="K141" s="1">
        <v>0</v>
      </c>
      <c r="L141" s="1">
        <v>0</v>
      </c>
      <c r="M141" s="1">
        <v>0</v>
      </c>
      <c r="N141" s="1">
        <v>1.0249999999999999</v>
      </c>
      <c r="O141" s="1">
        <f>SUM(P141:S141)</f>
        <v>1.026736836</v>
      </c>
      <c r="P141" s="1">
        <v>0</v>
      </c>
      <c r="Q141" s="1">
        <v>0</v>
      </c>
      <c r="R141" s="1">
        <v>0</v>
      </c>
      <c r="S141" s="1">
        <f>0.85561403*1.2</f>
        <v>1.026736836</v>
      </c>
      <c r="T141" s="1">
        <f t="shared" si="110"/>
        <v>1.026736836</v>
      </c>
      <c r="U141" s="1">
        <v>0</v>
      </c>
      <c r="V141" s="1">
        <v>0</v>
      </c>
      <c r="W141" s="1">
        <v>0</v>
      </c>
      <c r="X141" s="1">
        <v>1.026736836</v>
      </c>
      <c r="Y141" s="1">
        <f>SUM(Z141:AC141)</f>
        <v>0</v>
      </c>
      <c r="Z141" s="1">
        <v>0</v>
      </c>
      <c r="AA141" s="1">
        <v>0</v>
      </c>
      <c r="AB141" s="1">
        <v>0</v>
      </c>
      <c r="AC141" s="1">
        <v>0</v>
      </c>
      <c r="AD141" s="44" t="s">
        <v>91</v>
      </c>
      <c r="AE141" s="1">
        <f t="shared" si="107"/>
        <v>0</v>
      </c>
      <c r="AF141" s="1">
        <f t="shared" si="107"/>
        <v>0</v>
      </c>
      <c r="AG141" s="1">
        <f t="shared" si="107"/>
        <v>0</v>
      </c>
      <c r="AH141" s="1">
        <f t="shared" si="107"/>
        <v>0</v>
      </c>
      <c r="AI141" s="1">
        <f t="shared" si="107"/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f>SUM(AP141:AS141)</f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f t="shared" si="111"/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f t="shared" si="112"/>
        <v>0</v>
      </c>
      <c r="AZ141" s="1">
        <v>0</v>
      </c>
      <c r="BA141" s="1">
        <v>0</v>
      </c>
      <c r="BB141" s="1">
        <v>0</v>
      </c>
      <c r="BC141" s="1">
        <v>0</v>
      </c>
    </row>
    <row r="142" spans="1:55" x14ac:dyDescent="0.25">
      <c r="A142" s="3" t="s">
        <v>201</v>
      </c>
      <c r="B142" s="26" t="s">
        <v>243</v>
      </c>
      <c r="C142" s="3" t="s">
        <v>244</v>
      </c>
      <c r="D142" s="1">
        <v>1.665</v>
      </c>
      <c r="E142" s="1">
        <f t="shared" si="105"/>
        <v>0</v>
      </c>
      <c r="F142" s="1">
        <f t="shared" si="105"/>
        <v>0</v>
      </c>
      <c r="G142" s="1">
        <f t="shared" si="105"/>
        <v>0</v>
      </c>
      <c r="H142" s="1">
        <f t="shared" si="105"/>
        <v>0</v>
      </c>
      <c r="I142" s="1">
        <f t="shared" si="105"/>
        <v>0</v>
      </c>
      <c r="J142" s="7">
        <v>0</v>
      </c>
      <c r="K142" s="1">
        <v>0</v>
      </c>
      <c r="L142" s="1">
        <v>0</v>
      </c>
      <c r="M142" s="1">
        <v>0</v>
      </c>
      <c r="N142" s="1">
        <v>0</v>
      </c>
      <c r="O142" s="1">
        <f>SUM(P142:S142)</f>
        <v>0</v>
      </c>
      <c r="P142" s="1">
        <v>0</v>
      </c>
      <c r="Q142" s="1">
        <v>0</v>
      </c>
      <c r="R142" s="1">
        <v>0</v>
      </c>
      <c r="S142" s="1">
        <v>0</v>
      </c>
      <c r="T142" s="1">
        <f t="shared" si="110"/>
        <v>0</v>
      </c>
      <c r="U142" s="1">
        <v>0</v>
      </c>
      <c r="V142" s="1">
        <v>0</v>
      </c>
      <c r="W142" s="1">
        <v>0</v>
      </c>
      <c r="X142" s="1">
        <v>0</v>
      </c>
      <c r="Y142" s="1">
        <f>SUM(Z142:AC142)</f>
        <v>0</v>
      </c>
      <c r="Z142" s="1">
        <v>0</v>
      </c>
      <c r="AA142" s="1">
        <v>0</v>
      </c>
      <c r="AB142" s="1">
        <v>0</v>
      </c>
      <c r="AC142" s="1">
        <v>0</v>
      </c>
      <c r="AD142" s="44" t="s">
        <v>91</v>
      </c>
      <c r="AE142" s="1">
        <f t="shared" si="107"/>
        <v>0</v>
      </c>
      <c r="AF142" s="1">
        <f t="shared" si="107"/>
        <v>0</v>
      </c>
      <c r="AG142" s="1">
        <f t="shared" si="107"/>
        <v>0</v>
      </c>
      <c r="AH142" s="1">
        <f t="shared" si="107"/>
        <v>0</v>
      </c>
      <c r="AI142" s="1">
        <f t="shared" si="107"/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f>SUM(AP142:AS142)</f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f t="shared" si="111"/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f t="shared" si="112"/>
        <v>0</v>
      </c>
      <c r="AZ142" s="1">
        <v>0</v>
      </c>
      <c r="BA142" s="1">
        <v>0</v>
      </c>
      <c r="BB142" s="1">
        <v>0</v>
      </c>
      <c r="BC142" s="1">
        <v>0</v>
      </c>
    </row>
  </sheetData>
  <mergeCells count="27">
    <mergeCell ref="W7:AK7"/>
    <mergeCell ref="AT2:BC2"/>
    <mergeCell ref="A3:BC3"/>
    <mergeCell ref="V4:W4"/>
    <mergeCell ref="X4:Y4"/>
    <mergeCell ref="Z4:AA4"/>
    <mergeCell ref="AD16:AD17"/>
    <mergeCell ref="Z9:AA9"/>
    <mergeCell ref="Y11:AM11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Y16:AC16"/>
    <mergeCell ref="AE16:AI16"/>
    <mergeCell ref="AJ16:AN16"/>
    <mergeCell ref="AO16:AS16"/>
    <mergeCell ref="AT16:AX16"/>
    <mergeCell ref="AY16:BC16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64:B67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4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2025-10-30T07:32:42Z</cp:lastPrinted>
  <dcterms:created xsi:type="dcterms:W3CDTF">2024-08-26T09:26:53Z</dcterms:created>
  <dcterms:modified xsi:type="dcterms:W3CDTF">2025-11-10T06:20:18Z</dcterms:modified>
</cp:coreProperties>
</file>