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65" i="1"/>
  <c r="I64" i="1"/>
  <c r="Q43" i="1" l="1"/>
  <c r="I117" i="1"/>
  <c r="I137" i="1" l="1"/>
  <c r="H137" i="1"/>
  <c r="G137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18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D105" i="1"/>
  <c r="M24" i="1" l="1"/>
  <c r="K24" i="1"/>
  <c r="D59" i="1"/>
  <c r="H82" i="1" l="1"/>
  <c r="H85" i="1"/>
  <c r="H86" i="1"/>
  <c r="H87" i="1"/>
  <c r="H89" i="1"/>
  <c r="H90" i="1"/>
  <c r="H91" i="1"/>
  <c r="H92" i="1"/>
  <c r="H93" i="1"/>
  <c r="H94" i="1"/>
  <c r="H95" i="1"/>
  <c r="H96" i="1"/>
  <c r="H81" i="1"/>
  <c r="H75" i="1"/>
  <c r="H76" i="1"/>
  <c r="H77" i="1"/>
  <c r="H74" i="1"/>
  <c r="H70" i="1"/>
  <c r="H71" i="1"/>
  <c r="H69" i="1"/>
  <c r="H72" i="1"/>
  <c r="H55" i="1" l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G55" i="1"/>
  <c r="G56" i="1"/>
  <c r="G57" i="1"/>
  <c r="G58" i="1"/>
  <c r="G59" i="1"/>
  <c r="G60" i="1"/>
  <c r="G61" i="1"/>
  <c r="G62" i="1"/>
  <c r="G63" i="1"/>
  <c r="H43" i="1"/>
  <c r="D43" i="1" l="1"/>
  <c r="H45" i="1" l="1"/>
  <c r="H46" i="1"/>
  <c r="H47" i="1"/>
  <c r="H48" i="1"/>
  <c r="H49" i="1"/>
  <c r="H44" i="1"/>
  <c r="H39" i="1"/>
  <c r="I31" i="1" l="1"/>
  <c r="I32" i="1"/>
  <c r="H31" i="1"/>
  <c r="H32" i="1"/>
  <c r="H34" i="1"/>
  <c r="H29" i="1"/>
  <c r="G31" i="1"/>
  <c r="G32" i="1"/>
  <c r="G118" i="1" l="1"/>
  <c r="I118" i="1"/>
  <c r="I119" i="1"/>
  <c r="G69" i="1"/>
  <c r="I69" i="1"/>
  <c r="G70" i="1"/>
  <c r="I70" i="1"/>
  <c r="G71" i="1"/>
  <c r="I71" i="1"/>
  <c r="I40" i="1"/>
  <c r="I41" i="1"/>
  <c r="I42" i="1"/>
  <c r="G28" i="1"/>
  <c r="I28" i="1"/>
  <c r="D29" i="1" l="1"/>
  <c r="G123" i="1" l="1"/>
  <c r="I123" i="1"/>
  <c r="M75" i="1"/>
  <c r="M93" i="1"/>
  <c r="M91" i="1"/>
  <c r="M73" i="1"/>
  <c r="I73" i="1" s="1"/>
  <c r="I29" i="1"/>
  <c r="G29" i="1"/>
  <c r="G120" i="1"/>
  <c r="G121" i="1"/>
  <c r="G122" i="1"/>
  <c r="I122" i="1"/>
  <c r="I121" i="1"/>
  <c r="I120" i="1"/>
  <c r="G72" i="1"/>
  <c r="G74" i="1"/>
  <c r="G75" i="1"/>
  <c r="G76" i="1"/>
  <c r="G77" i="1"/>
  <c r="G81" i="1"/>
  <c r="I81" i="1"/>
  <c r="I80" i="1"/>
  <c r="I79" i="1"/>
  <c r="I78" i="1"/>
  <c r="I77" i="1"/>
  <c r="I76" i="1"/>
  <c r="I75" i="1"/>
  <c r="I74" i="1"/>
  <c r="I72" i="1"/>
  <c r="G43" i="1"/>
  <c r="G44" i="1"/>
  <c r="G45" i="1"/>
  <c r="I45" i="1"/>
  <c r="I44" i="1"/>
  <c r="I43" i="1"/>
  <c r="I49" i="1" l="1"/>
  <c r="G49" i="1"/>
  <c r="G138" i="1" l="1"/>
  <c r="G139" i="1"/>
  <c r="G140" i="1"/>
  <c r="G141" i="1"/>
  <c r="G142" i="1"/>
  <c r="G143" i="1"/>
  <c r="G144" i="1"/>
  <c r="G136" i="1"/>
  <c r="E30" i="1"/>
  <c r="G30" i="1" s="1"/>
  <c r="G33" i="1"/>
  <c r="G34" i="1"/>
  <c r="G124" i="1"/>
  <c r="I124" i="1"/>
  <c r="G125" i="1"/>
  <c r="I125" i="1"/>
  <c r="G126" i="1"/>
  <c r="I126" i="1"/>
  <c r="G127" i="1"/>
  <c r="I127" i="1"/>
  <c r="G128" i="1"/>
  <c r="I128" i="1"/>
  <c r="G129" i="1"/>
  <c r="I129" i="1"/>
  <c r="G130" i="1"/>
  <c r="I130" i="1"/>
  <c r="G131" i="1"/>
  <c r="I131" i="1"/>
  <c r="G132" i="1"/>
  <c r="I132" i="1"/>
  <c r="G133" i="1"/>
  <c r="I133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I82" i="1"/>
  <c r="I85" i="1"/>
  <c r="I86" i="1"/>
  <c r="I87" i="1"/>
  <c r="I89" i="1"/>
  <c r="I90" i="1"/>
  <c r="I91" i="1"/>
  <c r="I92" i="1"/>
  <c r="I93" i="1"/>
  <c r="I94" i="1"/>
  <c r="I95" i="1"/>
  <c r="I96" i="1"/>
  <c r="I33" i="1"/>
  <c r="I34" i="1"/>
  <c r="H105" i="1" l="1"/>
  <c r="I105" i="1"/>
  <c r="H106" i="1"/>
  <c r="I106" i="1"/>
  <c r="G100" i="1"/>
  <c r="G102" i="1"/>
  <c r="E68" i="1"/>
  <c r="G68" i="1" s="1"/>
  <c r="G66" i="1"/>
  <c r="G67" i="1"/>
  <c r="G54" i="1"/>
  <c r="G51" i="1"/>
  <c r="G50" i="1" s="1"/>
  <c r="I46" i="1"/>
  <c r="I47" i="1"/>
  <c r="I48" i="1"/>
  <c r="H51" i="1"/>
  <c r="I51" i="1"/>
  <c r="I50" i="1" s="1"/>
  <c r="G46" i="1"/>
  <c r="G47" i="1"/>
  <c r="G48" i="1"/>
  <c r="E50" i="1"/>
  <c r="F50" i="1"/>
  <c r="J50" i="1"/>
  <c r="K50" i="1"/>
  <c r="L50" i="1"/>
  <c r="M50" i="1"/>
  <c r="N50" i="1"/>
  <c r="O50" i="1"/>
  <c r="P50" i="1"/>
  <c r="Q50" i="1"/>
  <c r="D50" i="1"/>
  <c r="E37" i="1"/>
  <c r="F37" i="1"/>
  <c r="J37" i="1"/>
  <c r="K37" i="1"/>
  <c r="L37" i="1"/>
  <c r="M37" i="1"/>
  <c r="N37" i="1"/>
  <c r="O37" i="1"/>
  <c r="P37" i="1"/>
  <c r="Q37" i="1"/>
  <c r="D37" i="1"/>
  <c r="H23" i="1"/>
  <c r="H24" i="1"/>
  <c r="H50" i="1" l="1"/>
  <c r="P36" i="1"/>
  <c r="L36" i="1"/>
  <c r="O36" i="1"/>
  <c r="K36" i="1"/>
  <c r="N36" i="1"/>
  <c r="Q36" i="1"/>
  <c r="M36" i="1"/>
  <c r="J36" i="1"/>
  <c r="I24" i="1" l="1"/>
  <c r="G105" i="1" l="1"/>
  <c r="G106" i="1"/>
  <c r="G107" i="1"/>
  <c r="G104" i="1" l="1"/>
  <c r="D104" i="1" l="1"/>
  <c r="E104" i="1"/>
  <c r="F104" i="1"/>
  <c r="J104" i="1"/>
  <c r="K104" i="1"/>
  <c r="L104" i="1"/>
  <c r="N104" i="1"/>
  <c r="P104" i="1"/>
  <c r="Q104" i="1"/>
  <c r="D98" i="1"/>
  <c r="E98" i="1"/>
  <c r="F98" i="1"/>
  <c r="J98" i="1"/>
  <c r="K98" i="1"/>
  <c r="L98" i="1"/>
  <c r="M98" i="1"/>
  <c r="N98" i="1"/>
  <c r="O98" i="1"/>
  <c r="P98" i="1"/>
  <c r="Q98" i="1"/>
  <c r="E135" i="1"/>
  <c r="F135" i="1"/>
  <c r="J135" i="1"/>
  <c r="K135" i="1"/>
  <c r="L135" i="1"/>
  <c r="M135" i="1"/>
  <c r="N135" i="1"/>
  <c r="O135" i="1"/>
  <c r="P135" i="1"/>
  <c r="Q135" i="1"/>
  <c r="D135" i="1"/>
  <c r="I136" i="1"/>
  <c r="I138" i="1"/>
  <c r="I139" i="1"/>
  <c r="I140" i="1"/>
  <c r="I141" i="1"/>
  <c r="I142" i="1"/>
  <c r="H143" i="1"/>
  <c r="I143" i="1"/>
  <c r="I144" i="1"/>
  <c r="G135" i="1"/>
  <c r="H135" i="1" l="1"/>
  <c r="I135" i="1"/>
  <c r="H104" i="1" l="1"/>
  <c r="H99" i="1" l="1"/>
  <c r="I99" i="1"/>
  <c r="H67" i="1"/>
  <c r="I67" i="1"/>
  <c r="D25" i="1" l="1"/>
  <c r="E25" i="1"/>
  <c r="F25" i="1"/>
  <c r="J25" i="1"/>
  <c r="K25" i="1"/>
  <c r="L25" i="1"/>
  <c r="M25" i="1"/>
  <c r="N25" i="1"/>
  <c r="O25" i="1"/>
  <c r="P25" i="1"/>
  <c r="Q25" i="1"/>
  <c r="H27" i="1"/>
  <c r="H26" i="1"/>
  <c r="H25" i="1" l="1"/>
  <c r="G99" i="1" l="1"/>
  <c r="G98" i="1" l="1"/>
  <c r="O104" i="1"/>
  <c r="I102" i="1" l="1"/>
  <c r="I101" i="1" s="1"/>
  <c r="H102" i="1"/>
  <c r="Q101" i="1"/>
  <c r="P101" i="1"/>
  <c r="O101" i="1"/>
  <c r="N101" i="1"/>
  <c r="M101" i="1"/>
  <c r="L101" i="1"/>
  <c r="K101" i="1"/>
  <c r="J101" i="1"/>
  <c r="G101" i="1"/>
  <c r="D101" i="1"/>
  <c r="I100" i="1"/>
  <c r="I98" i="1" s="1"/>
  <c r="H100" i="1"/>
  <c r="Q97" i="1"/>
  <c r="P97" i="1"/>
  <c r="N97" i="1"/>
  <c r="M97" i="1"/>
  <c r="L97" i="1"/>
  <c r="K97" i="1"/>
  <c r="G97" i="1"/>
  <c r="D97" i="1"/>
  <c r="O97" i="1"/>
  <c r="I66" i="1"/>
  <c r="H66" i="1"/>
  <c r="I54" i="1"/>
  <c r="H54" i="1"/>
  <c r="Q53" i="1"/>
  <c r="Q52" i="1" s="1"/>
  <c r="P53" i="1"/>
  <c r="P52" i="1" s="1"/>
  <c r="O53" i="1"/>
  <c r="O52" i="1" s="1"/>
  <c r="N53" i="1"/>
  <c r="N52" i="1" s="1"/>
  <c r="L53" i="1"/>
  <c r="L52" i="1" s="1"/>
  <c r="K53" i="1"/>
  <c r="K52" i="1" s="1"/>
  <c r="J53" i="1"/>
  <c r="F53" i="1"/>
  <c r="E53" i="1"/>
  <c r="E52" i="1" s="1"/>
  <c r="D53" i="1"/>
  <c r="D52" i="1" s="1"/>
  <c r="I38" i="1"/>
  <c r="H38" i="1"/>
  <c r="G38" i="1"/>
  <c r="E36" i="1"/>
  <c r="D36" i="1"/>
  <c r="I27" i="1"/>
  <c r="G27" i="1"/>
  <c r="I26" i="1"/>
  <c r="G26" i="1"/>
  <c r="O22" i="1"/>
  <c r="M22" i="1"/>
  <c r="M21" i="1" s="1"/>
  <c r="L22" i="1"/>
  <c r="L21" i="1" s="1"/>
  <c r="K22" i="1"/>
  <c r="J22" i="1"/>
  <c r="Q22" i="1"/>
  <c r="Q21" i="1" s="1"/>
  <c r="P22" i="1"/>
  <c r="P21" i="1" s="1"/>
  <c r="N22" i="1"/>
  <c r="N21" i="1" s="1"/>
  <c r="E22" i="1"/>
  <c r="E21" i="1" s="1"/>
  <c r="D22" i="1"/>
  <c r="D21" i="1" s="1"/>
  <c r="I37" i="1" l="1"/>
  <c r="I36" i="1" s="1"/>
  <c r="J52" i="1"/>
  <c r="J21" i="1"/>
  <c r="G37" i="1"/>
  <c r="G36" i="1" s="1"/>
  <c r="H37" i="1"/>
  <c r="H98" i="1"/>
  <c r="I104" i="1"/>
  <c r="M104" i="1"/>
  <c r="Q35" i="1"/>
  <c r="M53" i="1"/>
  <c r="M52" i="1" s="1"/>
  <c r="M35" i="1" s="1"/>
  <c r="I25" i="1"/>
  <c r="I22" i="1" s="1"/>
  <c r="G25" i="1"/>
  <c r="J97" i="1"/>
  <c r="H101" i="1"/>
  <c r="E35" i="1"/>
  <c r="E19" i="1" s="1"/>
  <c r="E20" i="1" s="1"/>
  <c r="L35" i="1"/>
  <c r="P35" i="1"/>
  <c r="N35" i="1"/>
  <c r="O35" i="1"/>
  <c r="D35" i="1"/>
  <c r="K35" i="1"/>
  <c r="G53" i="1"/>
  <c r="G52" i="1" s="1"/>
  <c r="H53" i="1"/>
  <c r="H22" i="1"/>
  <c r="I97" i="1"/>
  <c r="K21" i="1"/>
  <c r="O21" i="1"/>
  <c r="I53" i="1"/>
  <c r="H36" i="1" l="1"/>
  <c r="G35" i="1"/>
  <c r="H97" i="1"/>
  <c r="H52" i="1"/>
  <c r="Q19" i="1"/>
  <c r="Q20" i="1" s="1"/>
  <c r="D19" i="1"/>
  <c r="D20" i="1" s="1"/>
  <c r="K19" i="1"/>
  <c r="K20" i="1" s="1"/>
  <c r="M19" i="1"/>
  <c r="M20" i="1" s="1"/>
  <c r="L19" i="1"/>
  <c r="L20" i="1" s="1"/>
  <c r="O19" i="1"/>
  <c r="O20" i="1" s="1"/>
  <c r="J35" i="1"/>
  <c r="N19" i="1"/>
  <c r="N20" i="1" s="1"/>
  <c r="P19" i="1"/>
  <c r="P20" i="1" s="1"/>
  <c r="G22" i="1"/>
  <c r="G21" i="1" s="1"/>
  <c r="H21" i="1"/>
  <c r="I52" i="1"/>
  <c r="I21" i="1"/>
  <c r="H35" i="1" l="1"/>
  <c r="J19" i="1"/>
  <c r="I35" i="1"/>
  <c r="I19" i="1" s="1"/>
  <c r="G19" i="1"/>
  <c r="G20" i="1" s="1"/>
  <c r="J20" i="1" l="1"/>
  <c r="H19" i="1"/>
  <c r="I20" i="1"/>
  <c r="H20" i="1" l="1"/>
</calcChain>
</file>

<file path=xl/sharedStrings.xml><?xml version="1.0" encoding="utf-8"?>
<sst xmlns="http://schemas.openxmlformats.org/spreadsheetml/2006/main" count="1050" uniqueCount="494">
  <si>
    <t>Приложение № 12</t>
  </si>
  <si>
    <t xml:space="preserve"> 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</si>
  <si>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</si>
  <si>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</si>
  <si>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</si>
  <si>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</si>
  <si>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</si>
  <si>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</si>
  <si>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</si>
  <si>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</si>
  <si>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</si>
  <si>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</si>
  <si>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</si>
  <si>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</si>
  <si>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</si>
  <si>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</si>
  <si>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</si>
  <si>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</si>
  <si>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</si>
  <si>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</si>
  <si>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</si>
  <si>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</si>
  <si>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</si>
  <si>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</si>
  <si>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</si>
  <si>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</si>
  <si>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</si>
  <si>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>Факт</t>
  </si>
  <si>
    <t>млн. рублей
(без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</si>
  <si>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</si>
  <si>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</si>
  <si>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</si>
  <si>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</si>
  <si>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</si>
  <si>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</si>
  <si>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</si>
  <si>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</si>
  <si>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</si>
  <si>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</si>
  <si>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</si>
  <si>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</si>
  <si>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</si>
  <si>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</si>
  <si>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</si>
  <si>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</si>
  <si>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</si>
  <si>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</si>
  <si>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</si>
  <si>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</si>
  <si>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</si>
  <si>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</si>
  <si>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</si>
  <si>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</si>
  <si>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</si>
  <si>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</si>
  <si>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</si>
  <si>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</si>
  <si>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</si>
  <si>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</si>
  <si>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</si>
  <si>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</si>
  <si>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</si>
  <si>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</si>
  <si>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</si>
  <si>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</si>
  <si>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</si>
  <si>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</si>
  <si>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</si>
  <si>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</si>
  <si>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</si>
  <si>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</si>
  <si>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</si>
  <si>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</si>
  <si>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</si>
  <si>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</si>
  <si>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</si>
  <si>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</si>
  <si>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</si>
  <si>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</si>
  <si>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</si>
  <si>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</si>
  <si>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</si>
  <si>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</si>
  <si>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</si>
  <si>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</si>
  <si>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</si>
  <si>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</si>
  <si>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</si>
  <si>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</si>
  <si>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</si>
  <si>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</si>
  <si>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</si>
  <si>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</si>
  <si>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</si>
  <si>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</si>
  <si>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</si>
  <si>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</si>
  <si>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</si>
  <si>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</si>
  <si>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</si>
  <si>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</si>
  <si>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</si>
  <si>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</si>
  <si>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</si>
  <si>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</si>
  <si>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</si>
  <si>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</si>
  <si>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</si>
  <si>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</si>
  <si>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</si>
  <si>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</si>
  <si>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</si>
  <si>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</si>
  <si>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</si>
  <si>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</si>
  <si>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</si>
  <si>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</si>
  <si>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</si>
  <si>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</si>
  <si>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</si>
  <si>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</si>
  <si>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</si>
  <si>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</si>
  <si>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</si>
  <si>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</si>
  <si>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</si>
  <si>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</si>
  <si>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</si>
  <si>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</si>
  <si>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</si>
  <si>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</si>
  <si>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</si>
  <si>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</si>
  <si>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</si>
  <si>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</si>
  <si>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</si>
  <si>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</si>
  <si>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</si>
  <si>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</si>
  <si>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</si>
  <si>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</si>
  <si>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</si>
  <si>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</si>
  <si>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</si>
  <si>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</si>
  <si>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ЭI_0000000136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</si>
  <si>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</si>
  <si>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</si>
  <si>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</si>
  <si>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СЗ №с/178 от 04.03.24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</si>
  <si>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</si>
  <si>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</si>
  <si>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</si>
  <si>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</si>
  <si>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</si>
  <si>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</si>
  <si>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</si>
  <si>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</si>
  <si>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</si>
  <si>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</si>
  <si>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>1.4.11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</si>
  <si>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</si>
  <si>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</si>
  <si>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</si>
  <si>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</si>
  <si>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</si>
  <si>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</si>
  <si>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Реконструкция ВЛ-0,4кВ ТП-16 Ф.3, L~650 м, ул. Парковая, г.Всеволожск</t>
  </si>
  <si>
    <t>O_2400012115</t>
  </si>
  <si>
    <t>Реконструкция ВЛ-0,4 кВ от ТП-126  оп.1 до оп.13, ф.2, L=625м, пр.Охтинский, г.Всеволожск</t>
  </si>
  <si>
    <t>О_2410031272</t>
  </si>
  <si>
    <t>Реконструкция ВЛ-0,4 кВ ТП-319 фид. 5, L=175 м., ул. Санаторная, г.п. Токсово.(Амелина И.О. № ОД-23/Д-346 от 27.07.2023 г.)</t>
  </si>
  <si>
    <t>О_2420032633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</si>
  <si>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</si>
  <si>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N_2300032620</t>
  </si>
  <si>
    <t>Мероприятия по технологическому присоединению ООО «Татнефть-АЗС-Северо-Запад» (Договор №ОД-22/Д-559 от 06.09.2022г.)</t>
  </si>
  <si>
    <t>Распоряжением Комитета по ТЭК №Р-96/2024 от 28.11.2024г.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</si>
  <si>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</si>
  <si>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</si>
  <si>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Фактический объем освоения капитальных вложений на 01.01.2025 год в прогнозных ценах соответствующих лет, млн. рублей
(без НДС)</t>
  </si>
  <si>
    <t>Остаток освоения капитальных вложений на 01.01.2025 год, млн. рублей
(без НДС)</t>
  </si>
  <si>
    <t>Освоение капитальных вложений 2025 года, млн. рублей (без НДС)</t>
  </si>
  <si>
    <t>Мероприятия по технологическому присоединению ООО "УПТК-65" (ОД-23/Д-484 от 30.01.2024)</t>
  </si>
  <si>
    <t>О_2500033637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</si>
  <si>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</si>
  <si>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</si>
  <si>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</si>
  <si>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</si>
  <si>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</si>
  <si>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</si>
  <si>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</si>
  <si>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</si>
  <si>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</si>
  <si>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</si>
  <si>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</si>
  <si>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Строительство ВЛИ-0,4 кВ фид. 6 от ТП-54 проводом СИП-2 4х95 общей длиной 250 м., г. Всеволожск, ул. 1-я линия</t>
  </si>
  <si>
    <t>К_2000002212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</si>
  <si>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</si>
  <si>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</si>
  <si>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</si>
  <si>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</si>
  <si>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Мероприятия по технологическому присоединению ГБУЗ ЛО "Токсовская МБ" (ОД-24/Д-279 от 05.09.2024)</t>
  </si>
  <si>
    <t>О_2400033638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</si>
  <si>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</si>
  <si>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</si>
  <si>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</si>
  <si>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</si>
  <si>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</si>
  <si>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</si>
  <si>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</si>
  <si>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</si>
  <si>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</si>
  <si>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</si>
  <si>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</si>
  <si>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</si>
  <si>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</si>
  <si>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</si>
  <si>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</si>
  <si>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</si>
  <si>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</si>
  <si>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</si>
  <si>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</si>
  <si>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</si>
  <si>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</si>
  <si>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</si>
  <si>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</si>
  <si>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</si>
  <si>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</si>
  <si>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</si>
  <si>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</si>
  <si>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</si>
  <si>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</si>
  <si>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</si>
  <si>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</si>
  <si>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</si>
  <si>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Договор лизинга ЛД-78-3471-24 от 14.05.24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</si>
  <si>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</si>
  <si>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</si>
  <si>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</si>
  <si>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</si>
  <si>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</si>
  <si>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</si>
  <si>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</si>
  <si>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</si>
  <si>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</si>
  <si>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</si>
  <si>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</si>
  <si>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</si>
  <si>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</si>
  <si>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</si>
  <si>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</si>
  <si>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</si>
  <si>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</si>
  <si>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</si>
  <si>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</si>
  <si>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</si>
  <si>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</si>
  <si>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</si>
  <si>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</si>
  <si>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</si>
  <si>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</si>
  <si>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</si>
  <si>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</si>
  <si>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</si>
  <si>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</si>
  <si>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</si>
  <si>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</si>
  <si>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</si>
  <si>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</si>
  <si>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</si>
  <si>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</si>
  <si>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L_2100033632</t>
  </si>
  <si>
    <t>Мероприятия по технологическому присоединению МОУ СОШ "ТЦО им.Петрова В.Я." (ОД-21/Д-059 от 12.04.2021г)</t>
  </si>
  <si>
    <t>N_2300032507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</si>
  <si>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</si>
  <si>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Мероприятия по технологическому присоединению МКУ "ЕСЗ" ВР ЛО (20/Д-569 от 25.11.2020г)</t>
  </si>
  <si>
    <t>P_2520033640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</si>
  <si>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</si>
  <si>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</si>
  <si>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</si>
  <si>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</si>
  <si>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</si>
  <si>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</si>
  <si>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>N_2300032506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</si>
  <si>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</si>
  <si>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</si>
  <si>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</si>
  <si>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</si>
  <si>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</si>
  <si>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</si>
  <si>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</si>
  <si>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</si>
  <si>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</si>
  <si>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</si>
  <si>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</si>
  <si>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месяцев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</si>
  <si>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</si>
  <si>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</si>
  <si>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</si>
  <si>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</si>
  <si>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</si>
  <si>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</si>
  <si>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</si>
  <si>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</si>
  <si>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</si>
  <si>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</si>
  <si>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</si>
  <si>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</si>
  <si>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</si>
  <si>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</si>
  <si>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</si>
  <si>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</si>
  <si>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</si>
  <si>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</si>
  <si>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</si>
  <si>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</si>
  <si>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</si>
  <si>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</si>
  <si>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</si>
  <si>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Строительство совместно с титулом I_0000000136,  Завершение финансирования в 2025г.</t>
  </si>
  <si>
    <t xml:space="preserve">«Строительств  КЛ-0,4 кВ от РУ-0,4 кВ ТП-245, L= 250,  Привокзальная площадь, д. 2., п. Токсово ( ИП Матвеев  20/Д-319 от 17.08.20)»               </t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</si>
  <si>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</si>
  <si>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</si>
  <si>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</si>
  <si>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</si>
  <si>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</si>
  <si>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</si>
  <si>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</si>
  <si>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</si>
  <si>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</si>
  <si>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</si>
  <si>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</si>
  <si>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</si>
  <si>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</si>
  <si>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</si>
  <si>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</si>
  <si>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</si>
  <si>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</si>
  <si>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офисные программы</t>
  </si>
  <si>
    <t>J_2000000447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</si>
  <si>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</si>
  <si>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</si>
  <si>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</si>
  <si>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</si>
  <si>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</si>
  <si>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</si>
  <si>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</si>
  <si>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СЗ С/339 от 25.04.2023 Выполнение обязательств по договору на технологическое присоединение с заявителем  (Договор №ОД-22/Д-781 от 10.02.2023г.) Титул выполнен в 2025г</t>
  </si>
  <si>
    <t>Выполнение обязательств по договору на технологическое присоединение с заявителем ООО "УПТК-65" (ОД-23/Д-484 от 30.01.2024)/ Титул не выполнен в связи с прекращением деятельности предприятия в качестве ТСО</t>
  </si>
  <si>
    <t>СЗ С/293 от 03.04.2025 Выполнение обязательств по договору на технологическое присоединение с заявителем  (Договор ОД-20/Д-569 от 25.11.2020г). Титул выполнен в 2025г.</t>
  </si>
  <si>
    <t>Выполнение обязательств по договору на технологическое присоединение с заявителем (Договор №ОД-21/Д-059 от 12.04.2021г.)  Титул выполнен в 2025г.</t>
  </si>
  <si>
    <t xml:space="preserve">Выполнение обязательств по договору на технологическое присоединение с заявителем (Договор №ОД-19/Д-466 от 02.12.2019г.)//Титул выполнен  в  2024г, завершение финансировния в 2025г </t>
  </si>
  <si>
    <t>СЗ С/1118-1 от 28.11.2022 Выполнение обязательств по договору на технологическое присоединение с заявителем (Договор №ОД-22/Д-565 от 15.08.2022г.)/ Титул выполнен в 2025г.</t>
  </si>
  <si>
    <r>
      <rPr>
        <sz val="12"/>
        <rFont val="Times New Roman"/>
        <family val="1"/>
        <charset val="204"/>
      </rPr>
      <t>СЗ С/397 от 15.05.2023</t>
    </r>
    <r>
      <rPr>
        <sz val="12"/>
        <color theme="1"/>
        <rFont val="Times New Roman"/>
        <family val="1"/>
        <charset val="204"/>
      </rPr>
      <t xml:space="preserve"> Выполнение обязательств по договору на технологическое присоединение с заявителем  (Договор №ОД-23/Д-010 от 10.02.2023г.) 1 этап выполнен в полном объеме в 2023г. Реализация 3 этапа титула запланирована на 2025 год/ Титул не выполнен в связи с прекращением деятельности предприятия в качестве ТСО</t>
    </r>
  </si>
  <si>
    <t>СЗ С/744 от 14.10.2024 Выполнение обязательств по договору на технологическое присоединение с заявителем  (Договор №ОД-24/Д-279 от 05.09.2024г.)  Титул выполнен в 2025г.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</si>
  <si>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</si>
  <si>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</si>
  <si>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</si>
  <si>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</si>
  <si>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</si>
  <si>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</si>
  <si>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</si>
  <si>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</si>
  <si>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С/658 от 08.07.2022 (Хромов А.Ю. 21/Д-633 от 26.11.2021)/ Титул выполнен в 2025г.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</si>
  <si>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</si>
  <si>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</si>
  <si>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</si>
  <si>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АОТС от 26.01.24/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</si>
  <si>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</si>
  <si>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</si>
  <si>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/ Титул не выполнен в связи с прекращением деятельности предприятия в качестве ТСО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</si>
  <si>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</si>
  <si>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</si>
  <si>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</si>
  <si>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</si>
  <si>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</si>
  <si>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</si>
  <si>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</si>
  <si>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</si>
  <si>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</si>
  <si>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</si>
  <si>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</si>
  <si>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</si>
  <si>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</si>
  <si>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</si>
  <si>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</si>
  <si>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</si>
  <si>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</si>
  <si>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</si>
  <si>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</si>
  <si>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С/591 от 04.07.2025  Мероприятия по технологическому присоединению  (Бегеш С.В. № 24/Д-395 от 25.09.2024 г.)/ Титул выполнен в 2025г.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</si>
  <si>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</si>
  <si>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</si>
  <si>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</si>
  <si>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</si>
  <si>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</si>
  <si>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</si>
  <si>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</si>
  <si>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</si>
  <si>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</si>
  <si>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</si>
  <si>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</si>
  <si>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</si>
  <si>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</si>
  <si>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</si>
  <si>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</si>
  <si>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</si>
  <si>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</si>
  <si>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</si>
  <si>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</si>
  <si>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</si>
  <si>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</si>
  <si>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</si>
  <si>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</si>
  <si>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</si>
  <si>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</si>
  <si>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</si>
  <si>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</si>
  <si>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</si>
  <si>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</si>
  <si>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</si>
  <si>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</si>
  <si>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</si>
  <si>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</si>
  <si>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</si>
  <si>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</si>
  <si>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</si>
  <si>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</si>
  <si>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</si>
  <si>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</si>
  <si>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</si>
  <si>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</si>
  <si>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</si>
  <si>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</si>
  <si>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</si>
  <si>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</si>
  <si>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</si>
  <si>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</si>
  <si>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</si>
  <si>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</si>
  <si>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</si>
  <si>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</si>
  <si>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</si>
  <si>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</si>
  <si>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</si>
  <si>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</si>
  <si>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</si>
  <si>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</si>
  <si>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</si>
  <si>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</si>
  <si>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</si>
  <si>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</si>
  <si>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</si>
  <si>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</si>
  <si>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</si>
  <si>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</si>
  <si>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</si>
  <si>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</si>
  <si>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</si>
  <si>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</si>
  <si>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</si>
  <si>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</si>
  <si>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</si>
  <si>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</si>
  <si>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</si>
  <si>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</si>
  <si>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</si>
  <si>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</si>
  <si>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</si>
  <si>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</si>
  <si>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</si>
  <si>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</si>
  <si>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</si>
  <si>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</si>
  <si>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</si>
  <si>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</si>
  <si>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</si>
  <si>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</si>
  <si>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</si>
  <si>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</si>
  <si>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</si>
  <si>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</si>
  <si>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</si>
  <si>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</si>
  <si>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</si>
  <si>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</si>
  <si>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</si>
  <si>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</si>
  <si>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</si>
  <si>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</si>
  <si>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</si>
  <si>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</si>
  <si>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к приказу Минэнерго России</t>
  </si>
  <si>
    <t>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</si>
</sst>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5" fillId="0" borderId="0"/>
  </cellStyleXfs>
  <cellXfs count="97">
    <xf numFmtId="0" fontId="0" fillId="0" borderId="0" xfId="0"/>
    <xf numFmtId="2" fontId="4" fillId="0" borderId="13" xfId="0" applyNumberFormat="1" applyFont="1" applyFill="1" applyBorder="1" applyAlignment="1">
      <alignment horizontal="center" vertical="center"/>
    </xf>
    <xf numFmtId="2" fontId="1" fillId="0" borderId="13" xfId="3" applyNumberFormat="1" applyFont="1" applyFill="1" applyBorder="1" applyAlignment="1">
      <alignment horizontal="center" vertical="center"/>
    </xf>
    <xf numFmtId="2" fontId="1" fillId="0" borderId="13" xfId="0" applyNumberFormat="1" applyFont="1" applyFill="1" applyBorder="1" applyAlignment="1">
      <alignment horizontal="center" vertical="center"/>
    </xf>
    <xf numFmtId="4" fontId="1" fillId="0" borderId="13" xfId="3" applyNumberFormat="1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49" fontId="1" fillId="0" borderId="13" xfId="2" applyNumberFormat="1" applyFont="1" applyFill="1" applyBorder="1" applyAlignment="1">
      <alignment horizontal="center" vertical="center"/>
    </xf>
    <xf numFmtId="2" fontId="1" fillId="0" borderId="13" xfId="4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/>
    <xf numFmtId="2" fontId="4" fillId="0" borderId="13" xfId="1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vertical="top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/>
    </xf>
    <xf numFmtId="0" fontId="1" fillId="0" borderId="3" xfId="0" applyNumberFormat="1" applyFont="1" applyFill="1" applyBorder="1" applyAlignment="1">
      <alignment horizont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1" fillId="0" borderId="13" xfId="2" applyNumberFormat="1" applyFont="1" applyFill="1" applyBorder="1" applyAlignment="1">
      <alignment horizontal="left" vertical="center" wrapText="1"/>
    </xf>
    <xf numFmtId="49" fontId="1" fillId="0" borderId="13" xfId="2" applyNumberFormat="1" applyFont="1" applyFill="1" applyBorder="1" applyAlignment="1">
      <alignment horizontal="center" vertical="center" wrapText="1"/>
    </xf>
    <xf numFmtId="49" fontId="1" fillId="0" borderId="5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9" fontId="1" fillId="0" borderId="13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3" xfId="2" applyNumberFormat="1" applyFont="1" applyFill="1" applyBorder="1" applyAlignment="1">
      <alignment horizontal="left" vertical="center" wrapText="1"/>
    </xf>
    <xf numFmtId="2" fontId="4" fillId="0" borderId="13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2" fontId="4" fillId="0" borderId="3" xfId="2" applyNumberFormat="1" applyFont="1" applyFill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justify" vertical="center"/>
    </xf>
    <xf numFmtId="0" fontId="7" fillId="0" borderId="13" xfId="0" quotePrefix="1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justify" vertical="center"/>
    </xf>
    <xf numFmtId="0" fontId="1" fillId="0" borderId="5" xfId="0" applyFont="1" applyFill="1" applyBorder="1" applyAlignment="1">
      <alignment horizontal="center" vertical="center" wrapText="1"/>
    </xf>
    <xf numFmtId="2" fontId="1" fillId="0" borderId="13" xfId="0" applyNumberFormat="1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2" applyNumberFormat="1" applyFont="1" applyFill="1" applyBorder="1" applyAlignment="1">
      <alignment horizontal="center" vertical="center" wrapText="1"/>
    </xf>
    <xf numFmtId="49" fontId="6" fillId="0" borderId="13" xfId="2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 wrapText="1"/>
    </xf>
    <xf numFmtId="49" fontId="6" fillId="0" borderId="13" xfId="0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1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/>
    </xf>
    <xf numFmtId="49" fontId="4" fillId="0" borderId="13" xfId="1" applyNumberFormat="1" applyFont="1" applyFill="1" applyBorder="1" applyAlignment="1">
      <alignment horizontal="center" vertical="center" wrapText="1"/>
    </xf>
    <xf numFmtId="0" fontId="4" fillId="0" borderId="13" xfId="1" applyNumberFormat="1" applyFont="1" applyFill="1" applyBorder="1" applyAlignment="1">
      <alignment horizontal="center" vertical="center"/>
    </xf>
    <xf numFmtId="0" fontId="4" fillId="0" borderId="13" xfId="2" applyFont="1" applyFill="1" applyBorder="1" applyAlignment="1">
      <alignment horizontal="center" vertical="center" wrapText="1"/>
    </xf>
    <xf numFmtId="49" fontId="8" fillId="0" borderId="13" xfId="1" applyNumberFormat="1" applyFont="1" applyFill="1" applyBorder="1" applyAlignment="1">
      <alignment horizontal="center" vertical="center"/>
    </xf>
    <xf numFmtId="49" fontId="8" fillId="0" borderId="13" xfId="1" applyNumberFormat="1" applyFont="1" applyFill="1" applyBorder="1" applyAlignment="1">
      <alignment horizontal="center" vertical="center" wrapText="1"/>
    </xf>
    <xf numFmtId="0" fontId="8" fillId="0" borderId="13" xfId="1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9" fontId="1" fillId="0" borderId="13" xfId="1" applyNumberFormat="1" applyFont="1" applyFill="1" applyBorder="1" applyAlignment="1">
      <alignment horizontal="center" vertical="center"/>
    </xf>
    <xf numFmtId="0" fontId="1" fillId="0" borderId="13" xfId="5" applyNumberFormat="1" applyFont="1" applyFill="1" applyBorder="1" applyAlignment="1" applyProtection="1">
      <alignment horizontal="center" vertical="center" wrapText="1"/>
      <protection locked="0"/>
    </xf>
    <xf numFmtId="2" fontId="4" fillId="0" borderId="13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11 2" xfId="3"/>
    <cellStyle name="Обычный 17" xfId="5"/>
    <cellStyle name="Обычный 3 2" xfId="4"/>
    <cellStyle name="Обычный 7" xfId="1"/>
    <cellStyle name="Обычный 7 13" xfId="2"/>
  </cellStyles>
  <dxfs count="113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99CC"/>
        </patternFill>
      </fill>
    </dxf>
    <dxf>
      <fill>
        <patternFill>
          <bgColor rgb="FFFFFF99"/>
        </patternFill>
      </fill>
    </dxf>
    <dxf>
      <fill>
        <patternFill>
          <bgColor theme="9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FFCC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99FF99"/>
        </patternFill>
      </fill>
    </dxf>
    <dxf>
      <fill>
        <patternFill>
          <bgColor theme="8" tint="0.59996337778862885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8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8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8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CC99FF"/>
        </patternFill>
      </fill>
    </dxf>
    <dxf>
      <fill>
        <patternFill>
          <bgColor rgb="FFCCCCFF"/>
        </patternFill>
      </fill>
    </dxf>
    <dxf>
      <fill>
        <patternFill>
          <bgColor theme="2" tint="-9.9948118533890809E-2"/>
        </patternFill>
      </fill>
    </dxf>
    <dxf>
      <fill>
        <patternFill>
          <bgColor rgb="FFCCFF66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CCFFCC"/>
        </patternFill>
      </fill>
    </dxf>
    <dxf>
      <fill>
        <patternFill>
          <bgColor rgb="FFCC99FF"/>
        </patternFill>
      </fill>
    </dxf>
    <dxf>
      <fill>
        <patternFill>
          <bgColor theme="7" tint="0.59996337778862885"/>
        </patternFill>
      </fill>
    </dxf>
    <dxf>
      <fill>
        <patternFill>
          <bgColor rgb="FF00B0F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CC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79998168889431442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ill>
        <patternFill>
          <bgColor rgb="FFFF99FF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theme="3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CC99"/>
        </patternFill>
      </fill>
    </dxf>
    <dxf>
      <fill>
        <patternFill>
          <bgColor rgb="FFFFCC99"/>
        </patternFill>
      </fill>
    </dxf>
    <dxf>
      <fill>
        <patternFill>
          <bgColor rgb="FFFFFF00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rgb="FFFFCCFF"/>
        </patternFill>
      </fill>
    </dxf>
    <dxf>
      <fill>
        <patternFill>
          <bgColor rgb="FFFFFFCC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C000"/>
        </patternFill>
      </fill>
    </dxf>
    <dxf>
      <fill>
        <patternFill>
          <bgColor rgb="FFFF99FF"/>
        </patternFill>
      </fill>
    </dxf>
    <dxf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99FF"/>
        </patternFill>
      </fill>
    </dxf>
    <dxf>
      <fill>
        <patternFill>
          <bgColor rgb="FFFFCCFF"/>
        </patternFill>
      </fill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CC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79998168889431442"/>
        </patternFill>
      </fill>
    </dxf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3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FF99"/>
      <color rgb="FFFF99CC"/>
      <color rgb="FFFFCCFF"/>
      <color rgb="FFFFFF99"/>
      <color rgb="FFFF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4"/>
  <sheetViews>
    <sheetView tabSelected="1" zoomScale="87" zoomScaleNormal="87" workbookViewId="0"/>
  </sheetViews>
  <sheetFormatPr defaultColWidth="9.140625" defaultRowHeight="15.75" x14ac:dyDescent="0.25"/>
  <cols>
    <col min="1" max="1" width="10.5703125" style="6" customWidth="1"/>
    <col min="2" max="2" width="52.42578125" style="6" customWidth="1"/>
    <col min="3" max="3" width="18.42578125" style="6" customWidth="1"/>
    <col min="4" max="4" width="13.5703125" style="6" customWidth="1"/>
    <col min="5" max="5" width="13.85546875" style="6" customWidth="1"/>
    <col min="6" max="6" width="9.42578125" style="6" customWidth="1"/>
    <col min="7" max="7" width="10" style="6" customWidth="1"/>
    <col min="8" max="8" width="8.85546875" style="6" customWidth="1"/>
    <col min="9" max="9" width="9" style="6" customWidth="1"/>
    <col min="10" max="10" width="7.5703125" style="6" customWidth="1"/>
    <col min="11" max="11" width="9.42578125" style="6" customWidth="1"/>
    <col min="12" max="12" width="7.5703125" style="6" customWidth="1"/>
    <col min="13" max="13" width="9" style="6" customWidth="1"/>
    <col min="14" max="14" width="9.28515625" style="6" customWidth="1"/>
    <col min="15" max="15" width="8.28515625" style="6" bestFit="1" customWidth="1"/>
    <col min="16" max="16" width="9" style="6" customWidth="1"/>
    <col min="17" max="17" width="9.42578125" style="6" customWidth="1"/>
    <col min="18" max="18" width="6.140625" style="6" customWidth="1"/>
    <col min="19" max="19" width="10" style="6" customWidth="1"/>
    <col min="20" max="20" width="8.85546875" style="6" customWidth="1"/>
    <col min="21" max="21" width="9.85546875" style="6" bestFit="1" customWidth="1"/>
    <col min="22" max="22" width="60.85546875" style="20" customWidth="1"/>
    <col min="23" max="246" width="9.140625" style="6"/>
    <col min="247" max="247" width="7.140625" style="6" customWidth="1"/>
    <col min="248" max="248" width="22.85546875" style="6" customWidth="1"/>
    <col min="249" max="249" width="12.42578125" style="6" customWidth="1"/>
    <col min="250" max="251" width="13.85546875" style="6" customWidth="1"/>
    <col min="252" max="265" width="7.5703125" style="6" customWidth="1"/>
    <col min="266" max="266" width="8.85546875" style="6" customWidth="1"/>
    <col min="267" max="267" width="5.5703125" style="6" customWidth="1"/>
    <col min="268" max="268" width="9" style="6" customWidth="1"/>
    <col min="269" max="502" width="9.140625" style="6"/>
    <col min="503" max="503" width="7.140625" style="6" customWidth="1"/>
    <col min="504" max="504" width="22.85546875" style="6" customWidth="1"/>
    <col min="505" max="505" width="12.42578125" style="6" customWidth="1"/>
    <col min="506" max="507" width="13.85546875" style="6" customWidth="1"/>
    <col min="508" max="521" width="7.5703125" style="6" customWidth="1"/>
    <col min="522" max="522" width="8.85546875" style="6" customWidth="1"/>
    <col min="523" max="523" width="5.5703125" style="6" customWidth="1"/>
    <col min="524" max="524" width="9" style="6" customWidth="1"/>
    <col min="525" max="758" width="9.140625" style="6"/>
    <col min="759" max="759" width="7.140625" style="6" customWidth="1"/>
    <col min="760" max="760" width="22.85546875" style="6" customWidth="1"/>
    <col min="761" max="761" width="12.42578125" style="6" customWidth="1"/>
    <col min="762" max="763" width="13.85546875" style="6" customWidth="1"/>
    <col min="764" max="777" width="7.5703125" style="6" customWidth="1"/>
    <col min="778" max="778" width="8.85546875" style="6" customWidth="1"/>
    <col min="779" max="779" width="5.5703125" style="6" customWidth="1"/>
    <col min="780" max="780" width="9" style="6" customWidth="1"/>
    <col min="781" max="1014" width="9.140625" style="6"/>
    <col min="1015" max="1015" width="7.140625" style="6" customWidth="1"/>
    <col min="1016" max="1016" width="22.85546875" style="6" customWidth="1"/>
    <col min="1017" max="1017" width="12.42578125" style="6" customWidth="1"/>
    <col min="1018" max="1019" width="13.85546875" style="6" customWidth="1"/>
    <col min="1020" max="1033" width="7.5703125" style="6" customWidth="1"/>
    <col min="1034" max="1034" width="8.85546875" style="6" customWidth="1"/>
    <col min="1035" max="1035" width="5.5703125" style="6" customWidth="1"/>
    <col min="1036" max="1036" width="9" style="6" customWidth="1"/>
    <col min="1037" max="1270" width="9.140625" style="6"/>
    <col min="1271" max="1271" width="7.140625" style="6" customWidth="1"/>
    <col min="1272" max="1272" width="22.85546875" style="6" customWidth="1"/>
    <col min="1273" max="1273" width="12.42578125" style="6" customWidth="1"/>
    <col min="1274" max="1275" width="13.85546875" style="6" customWidth="1"/>
    <col min="1276" max="1289" width="7.5703125" style="6" customWidth="1"/>
    <col min="1290" max="1290" width="8.85546875" style="6" customWidth="1"/>
    <col min="1291" max="1291" width="5.5703125" style="6" customWidth="1"/>
    <col min="1292" max="1292" width="9" style="6" customWidth="1"/>
    <col min="1293" max="1526" width="9.140625" style="6"/>
    <col min="1527" max="1527" width="7.140625" style="6" customWidth="1"/>
    <col min="1528" max="1528" width="22.85546875" style="6" customWidth="1"/>
    <col min="1529" max="1529" width="12.42578125" style="6" customWidth="1"/>
    <col min="1530" max="1531" width="13.85546875" style="6" customWidth="1"/>
    <col min="1532" max="1545" width="7.5703125" style="6" customWidth="1"/>
    <col min="1546" max="1546" width="8.85546875" style="6" customWidth="1"/>
    <col min="1547" max="1547" width="5.5703125" style="6" customWidth="1"/>
    <col min="1548" max="1548" width="9" style="6" customWidth="1"/>
    <col min="1549" max="1782" width="9.140625" style="6"/>
    <col min="1783" max="1783" width="7.140625" style="6" customWidth="1"/>
    <col min="1784" max="1784" width="22.85546875" style="6" customWidth="1"/>
    <col min="1785" max="1785" width="12.42578125" style="6" customWidth="1"/>
    <col min="1786" max="1787" width="13.85546875" style="6" customWidth="1"/>
    <col min="1788" max="1801" width="7.5703125" style="6" customWidth="1"/>
    <col min="1802" max="1802" width="8.85546875" style="6" customWidth="1"/>
    <col min="1803" max="1803" width="5.5703125" style="6" customWidth="1"/>
    <col min="1804" max="1804" width="9" style="6" customWidth="1"/>
    <col min="1805" max="2038" width="9.140625" style="6"/>
    <col min="2039" max="2039" width="7.140625" style="6" customWidth="1"/>
    <col min="2040" max="2040" width="22.85546875" style="6" customWidth="1"/>
    <col min="2041" max="2041" width="12.42578125" style="6" customWidth="1"/>
    <col min="2042" max="2043" width="13.85546875" style="6" customWidth="1"/>
    <col min="2044" max="2057" width="7.5703125" style="6" customWidth="1"/>
    <col min="2058" max="2058" width="8.85546875" style="6" customWidth="1"/>
    <col min="2059" max="2059" width="5.5703125" style="6" customWidth="1"/>
    <col min="2060" max="2060" width="9" style="6" customWidth="1"/>
    <col min="2061" max="2294" width="9.140625" style="6"/>
    <col min="2295" max="2295" width="7.140625" style="6" customWidth="1"/>
    <col min="2296" max="2296" width="22.85546875" style="6" customWidth="1"/>
    <col min="2297" max="2297" width="12.42578125" style="6" customWidth="1"/>
    <col min="2298" max="2299" width="13.85546875" style="6" customWidth="1"/>
    <col min="2300" max="2313" width="7.5703125" style="6" customWidth="1"/>
    <col min="2314" max="2314" width="8.85546875" style="6" customWidth="1"/>
    <col min="2315" max="2315" width="5.5703125" style="6" customWidth="1"/>
    <col min="2316" max="2316" width="9" style="6" customWidth="1"/>
    <col min="2317" max="2550" width="9.140625" style="6"/>
    <col min="2551" max="2551" width="7.140625" style="6" customWidth="1"/>
    <col min="2552" max="2552" width="22.85546875" style="6" customWidth="1"/>
    <col min="2553" max="2553" width="12.42578125" style="6" customWidth="1"/>
    <col min="2554" max="2555" width="13.85546875" style="6" customWidth="1"/>
    <col min="2556" max="2569" width="7.5703125" style="6" customWidth="1"/>
    <col min="2570" max="2570" width="8.85546875" style="6" customWidth="1"/>
    <col min="2571" max="2571" width="5.5703125" style="6" customWidth="1"/>
    <col min="2572" max="2572" width="9" style="6" customWidth="1"/>
    <col min="2573" max="2806" width="9.140625" style="6"/>
    <col min="2807" max="2807" width="7.140625" style="6" customWidth="1"/>
    <col min="2808" max="2808" width="22.85546875" style="6" customWidth="1"/>
    <col min="2809" max="2809" width="12.42578125" style="6" customWidth="1"/>
    <col min="2810" max="2811" width="13.85546875" style="6" customWidth="1"/>
    <col min="2812" max="2825" width="7.5703125" style="6" customWidth="1"/>
    <col min="2826" max="2826" width="8.85546875" style="6" customWidth="1"/>
    <col min="2827" max="2827" width="5.5703125" style="6" customWidth="1"/>
    <col min="2828" max="2828" width="9" style="6" customWidth="1"/>
    <col min="2829" max="3062" width="9.140625" style="6"/>
    <col min="3063" max="3063" width="7.140625" style="6" customWidth="1"/>
    <col min="3064" max="3064" width="22.85546875" style="6" customWidth="1"/>
    <col min="3065" max="3065" width="12.42578125" style="6" customWidth="1"/>
    <col min="3066" max="3067" width="13.85546875" style="6" customWidth="1"/>
    <col min="3068" max="3081" width="7.5703125" style="6" customWidth="1"/>
    <col min="3082" max="3082" width="8.85546875" style="6" customWidth="1"/>
    <col min="3083" max="3083" width="5.5703125" style="6" customWidth="1"/>
    <col min="3084" max="3084" width="9" style="6" customWidth="1"/>
    <col min="3085" max="3318" width="9.140625" style="6"/>
    <col min="3319" max="3319" width="7.140625" style="6" customWidth="1"/>
    <col min="3320" max="3320" width="22.85546875" style="6" customWidth="1"/>
    <col min="3321" max="3321" width="12.42578125" style="6" customWidth="1"/>
    <col min="3322" max="3323" width="13.85546875" style="6" customWidth="1"/>
    <col min="3324" max="3337" width="7.5703125" style="6" customWidth="1"/>
    <col min="3338" max="3338" width="8.85546875" style="6" customWidth="1"/>
    <col min="3339" max="3339" width="5.5703125" style="6" customWidth="1"/>
    <col min="3340" max="3340" width="9" style="6" customWidth="1"/>
    <col min="3341" max="3574" width="9.140625" style="6"/>
    <col min="3575" max="3575" width="7.140625" style="6" customWidth="1"/>
    <col min="3576" max="3576" width="22.85546875" style="6" customWidth="1"/>
    <col min="3577" max="3577" width="12.42578125" style="6" customWidth="1"/>
    <col min="3578" max="3579" width="13.85546875" style="6" customWidth="1"/>
    <col min="3580" max="3593" width="7.5703125" style="6" customWidth="1"/>
    <col min="3594" max="3594" width="8.85546875" style="6" customWidth="1"/>
    <col min="3595" max="3595" width="5.5703125" style="6" customWidth="1"/>
    <col min="3596" max="3596" width="9" style="6" customWidth="1"/>
    <col min="3597" max="3830" width="9.140625" style="6"/>
    <col min="3831" max="3831" width="7.140625" style="6" customWidth="1"/>
    <col min="3832" max="3832" width="22.85546875" style="6" customWidth="1"/>
    <col min="3833" max="3833" width="12.42578125" style="6" customWidth="1"/>
    <col min="3834" max="3835" width="13.85546875" style="6" customWidth="1"/>
    <col min="3836" max="3849" width="7.5703125" style="6" customWidth="1"/>
    <col min="3850" max="3850" width="8.85546875" style="6" customWidth="1"/>
    <col min="3851" max="3851" width="5.5703125" style="6" customWidth="1"/>
    <col min="3852" max="3852" width="9" style="6" customWidth="1"/>
    <col min="3853" max="4086" width="9.140625" style="6"/>
    <col min="4087" max="4087" width="7.140625" style="6" customWidth="1"/>
    <col min="4088" max="4088" width="22.85546875" style="6" customWidth="1"/>
    <col min="4089" max="4089" width="12.42578125" style="6" customWidth="1"/>
    <col min="4090" max="4091" width="13.85546875" style="6" customWidth="1"/>
    <col min="4092" max="4105" width="7.5703125" style="6" customWidth="1"/>
    <col min="4106" max="4106" width="8.85546875" style="6" customWidth="1"/>
    <col min="4107" max="4107" width="5.5703125" style="6" customWidth="1"/>
    <col min="4108" max="4108" width="9" style="6" customWidth="1"/>
    <col min="4109" max="4342" width="9.140625" style="6"/>
    <col min="4343" max="4343" width="7.140625" style="6" customWidth="1"/>
    <col min="4344" max="4344" width="22.85546875" style="6" customWidth="1"/>
    <col min="4345" max="4345" width="12.42578125" style="6" customWidth="1"/>
    <col min="4346" max="4347" width="13.85546875" style="6" customWidth="1"/>
    <col min="4348" max="4361" width="7.5703125" style="6" customWidth="1"/>
    <col min="4362" max="4362" width="8.85546875" style="6" customWidth="1"/>
    <col min="4363" max="4363" width="5.5703125" style="6" customWidth="1"/>
    <col min="4364" max="4364" width="9" style="6" customWidth="1"/>
    <col min="4365" max="4598" width="9.140625" style="6"/>
    <col min="4599" max="4599" width="7.140625" style="6" customWidth="1"/>
    <col min="4600" max="4600" width="22.85546875" style="6" customWidth="1"/>
    <col min="4601" max="4601" width="12.42578125" style="6" customWidth="1"/>
    <col min="4602" max="4603" width="13.85546875" style="6" customWidth="1"/>
    <col min="4604" max="4617" width="7.5703125" style="6" customWidth="1"/>
    <col min="4618" max="4618" width="8.85546875" style="6" customWidth="1"/>
    <col min="4619" max="4619" width="5.5703125" style="6" customWidth="1"/>
    <col min="4620" max="4620" width="9" style="6" customWidth="1"/>
    <col min="4621" max="4854" width="9.140625" style="6"/>
    <col min="4855" max="4855" width="7.140625" style="6" customWidth="1"/>
    <col min="4856" max="4856" width="22.85546875" style="6" customWidth="1"/>
    <col min="4857" max="4857" width="12.42578125" style="6" customWidth="1"/>
    <col min="4858" max="4859" width="13.85546875" style="6" customWidth="1"/>
    <col min="4860" max="4873" width="7.5703125" style="6" customWidth="1"/>
    <col min="4874" max="4874" width="8.85546875" style="6" customWidth="1"/>
    <col min="4875" max="4875" width="5.5703125" style="6" customWidth="1"/>
    <col min="4876" max="4876" width="9" style="6" customWidth="1"/>
    <col min="4877" max="5110" width="9.140625" style="6"/>
    <col min="5111" max="5111" width="7.140625" style="6" customWidth="1"/>
    <col min="5112" max="5112" width="22.85546875" style="6" customWidth="1"/>
    <col min="5113" max="5113" width="12.42578125" style="6" customWidth="1"/>
    <col min="5114" max="5115" width="13.85546875" style="6" customWidth="1"/>
    <col min="5116" max="5129" width="7.5703125" style="6" customWidth="1"/>
    <col min="5130" max="5130" width="8.85546875" style="6" customWidth="1"/>
    <col min="5131" max="5131" width="5.5703125" style="6" customWidth="1"/>
    <col min="5132" max="5132" width="9" style="6" customWidth="1"/>
    <col min="5133" max="5366" width="9.140625" style="6"/>
    <col min="5367" max="5367" width="7.140625" style="6" customWidth="1"/>
    <col min="5368" max="5368" width="22.85546875" style="6" customWidth="1"/>
    <col min="5369" max="5369" width="12.42578125" style="6" customWidth="1"/>
    <col min="5370" max="5371" width="13.85546875" style="6" customWidth="1"/>
    <col min="5372" max="5385" width="7.5703125" style="6" customWidth="1"/>
    <col min="5386" max="5386" width="8.85546875" style="6" customWidth="1"/>
    <col min="5387" max="5387" width="5.5703125" style="6" customWidth="1"/>
    <col min="5388" max="5388" width="9" style="6" customWidth="1"/>
    <col min="5389" max="5622" width="9.140625" style="6"/>
    <col min="5623" max="5623" width="7.140625" style="6" customWidth="1"/>
    <col min="5624" max="5624" width="22.85546875" style="6" customWidth="1"/>
    <col min="5625" max="5625" width="12.42578125" style="6" customWidth="1"/>
    <col min="5626" max="5627" width="13.85546875" style="6" customWidth="1"/>
    <col min="5628" max="5641" width="7.5703125" style="6" customWidth="1"/>
    <col min="5642" max="5642" width="8.85546875" style="6" customWidth="1"/>
    <col min="5643" max="5643" width="5.5703125" style="6" customWidth="1"/>
    <col min="5644" max="5644" width="9" style="6" customWidth="1"/>
    <col min="5645" max="5878" width="9.140625" style="6"/>
    <col min="5879" max="5879" width="7.140625" style="6" customWidth="1"/>
    <col min="5880" max="5880" width="22.85546875" style="6" customWidth="1"/>
    <col min="5881" max="5881" width="12.42578125" style="6" customWidth="1"/>
    <col min="5882" max="5883" width="13.85546875" style="6" customWidth="1"/>
    <col min="5884" max="5897" width="7.5703125" style="6" customWidth="1"/>
    <col min="5898" max="5898" width="8.85546875" style="6" customWidth="1"/>
    <col min="5899" max="5899" width="5.5703125" style="6" customWidth="1"/>
    <col min="5900" max="5900" width="9" style="6" customWidth="1"/>
    <col min="5901" max="6134" width="9.140625" style="6"/>
    <col min="6135" max="6135" width="7.140625" style="6" customWidth="1"/>
    <col min="6136" max="6136" width="22.85546875" style="6" customWidth="1"/>
    <col min="6137" max="6137" width="12.42578125" style="6" customWidth="1"/>
    <col min="6138" max="6139" width="13.85546875" style="6" customWidth="1"/>
    <col min="6140" max="6153" width="7.5703125" style="6" customWidth="1"/>
    <col min="6154" max="6154" width="8.85546875" style="6" customWidth="1"/>
    <col min="6155" max="6155" width="5.5703125" style="6" customWidth="1"/>
    <col min="6156" max="6156" width="9" style="6" customWidth="1"/>
    <col min="6157" max="6390" width="9.140625" style="6"/>
    <col min="6391" max="6391" width="7.140625" style="6" customWidth="1"/>
    <col min="6392" max="6392" width="22.85546875" style="6" customWidth="1"/>
    <col min="6393" max="6393" width="12.42578125" style="6" customWidth="1"/>
    <col min="6394" max="6395" width="13.85546875" style="6" customWidth="1"/>
    <col min="6396" max="6409" width="7.5703125" style="6" customWidth="1"/>
    <col min="6410" max="6410" width="8.85546875" style="6" customWidth="1"/>
    <col min="6411" max="6411" width="5.5703125" style="6" customWidth="1"/>
    <col min="6412" max="6412" width="9" style="6" customWidth="1"/>
    <col min="6413" max="6646" width="9.140625" style="6"/>
    <col min="6647" max="6647" width="7.140625" style="6" customWidth="1"/>
    <col min="6648" max="6648" width="22.85546875" style="6" customWidth="1"/>
    <col min="6649" max="6649" width="12.42578125" style="6" customWidth="1"/>
    <col min="6650" max="6651" width="13.85546875" style="6" customWidth="1"/>
    <col min="6652" max="6665" width="7.5703125" style="6" customWidth="1"/>
    <col min="6666" max="6666" width="8.85546875" style="6" customWidth="1"/>
    <col min="6667" max="6667" width="5.5703125" style="6" customWidth="1"/>
    <col min="6668" max="6668" width="9" style="6" customWidth="1"/>
    <col min="6669" max="6902" width="9.140625" style="6"/>
    <col min="6903" max="6903" width="7.140625" style="6" customWidth="1"/>
    <col min="6904" max="6904" width="22.85546875" style="6" customWidth="1"/>
    <col min="6905" max="6905" width="12.42578125" style="6" customWidth="1"/>
    <col min="6906" max="6907" width="13.85546875" style="6" customWidth="1"/>
    <col min="6908" max="6921" width="7.5703125" style="6" customWidth="1"/>
    <col min="6922" max="6922" width="8.85546875" style="6" customWidth="1"/>
    <col min="6923" max="6923" width="5.5703125" style="6" customWidth="1"/>
    <col min="6924" max="6924" width="9" style="6" customWidth="1"/>
    <col min="6925" max="7158" width="9.140625" style="6"/>
    <col min="7159" max="7159" width="7.140625" style="6" customWidth="1"/>
    <col min="7160" max="7160" width="22.85546875" style="6" customWidth="1"/>
    <col min="7161" max="7161" width="12.42578125" style="6" customWidth="1"/>
    <col min="7162" max="7163" width="13.85546875" style="6" customWidth="1"/>
    <col min="7164" max="7177" width="7.5703125" style="6" customWidth="1"/>
    <col min="7178" max="7178" width="8.85546875" style="6" customWidth="1"/>
    <col min="7179" max="7179" width="5.5703125" style="6" customWidth="1"/>
    <col min="7180" max="7180" width="9" style="6" customWidth="1"/>
    <col min="7181" max="7414" width="9.140625" style="6"/>
    <col min="7415" max="7415" width="7.140625" style="6" customWidth="1"/>
    <col min="7416" max="7416" width="22.85546875" style="6" customWidth="1"/>
    <col min="7417" max="7417" width="12.42578125" style="6" customWidth="1"/>
    <col min="7418" max="7419" width="13.85546875" style="6" customWidth="1"/>
    <col min="7420" max="7433" width="7.5703125" style="6" customWidth="1"/>
    <col min="7434" max="7434" width="8.85546875" style="6" customWidth="1"/>
    <col min="7435" max="7435" width="5.5703125" style="6" customWidth="1"/>
    <col min="7436" max="7436" width="9" style="6" customWidth="1"/>
    <col min="7437" max="7670" width="9.140625" style="6"/>
    <col min="7671" max="7671" width="7.140625" style="6" customWidth="1"/>
    <col min="7672" max="7672" width="22.85546875" style="6" customWidth="1"/>
    <col min="7673" max="7673" width="12.42578125" style="6" customWidth="1"/>
    <col min="7674" max="7675" width="13.85546875" style="6" customWidth="1"/>
    <col min="7676" max="7689" width="7.5703125" style="6" customWidth="1"/>
    <col min="7690" max="7690" width="8.85546875" style="6" customWidth="1"/>
    <col min="7691" max="7691" width="5.5703125" style="6" customWidth="1"/>
    <col min="7692" max="7692" width="9" style="6" customWidth="1"/>
    <col min="7693" max="7926" width="9.140625" style="6"/>
    <col min="7927" max="7927" width="7.140625" style="6" customWidth="1"/>
    <col min="7928" max="7928" width="22.85546875" style="6" customWidth="1"/>
    <col min="7929" max="7929" width="12.42578125" style="6" customWidth="1"/>
    <col min="7930" max="7931" width="13.85546875" style="6" customWidth="1"/>
    <col min="7932" max="7945" width="7.5703125" style="6" customWidth="1"/>
    <col min="7946" max="7946" width="8.85546875" style="6" customWidth="1"/>
    <col min="7947" max="7947" width="5.5703125" style="6" customWidth="1"/>
    <col min="7948" max="7948" width="9" style="6" customWidth="1"/>
    <col min="7949" max="8182" width="9.140625" style="6"/>
    <col min="8183" max="8183" width="7.140625" style="6" customWidth="1"/>
    <col min="8184" max="8184" width="22.85546875" style="6" customWidth="1"/>
    <col min="8185" max="8185" width="12.42578125" style="6" customWidth="1"/>
    <col min="8186" max="8187" width="13.85546875" style="6" customWidth="1"/>
    <col min="8188" max="8201" width="7.5703125" style="6" customWidth="1"/>
    <col min="8202" max="8202" width="8.85546875" style="6" customWidth="1"/>
    <col min="8203" max="8203" width="5.5703125" style="6" customWidth="1"/>
    <col min="8204" max="8204" width="9" style="6" customWidth="1"/>
    <col min="8205" max="8438" width="9.140625" style="6"/>
    <col min="8439" max="8439" width="7.140625" style="6" customWidth="1"/>
    <col min="8440" max="8440" width="22.85546875" style="6" customWidth="1"/>
    <col min="8441" max="8441" width="12.42578125" style="6" customWidth="1"/>
    <col min="8442" max="8443" width="13.85546875" style="6" customWidth="1"/>
    <col min="8444" max="8457" width="7.5703125" style="6" customWidth="1"/>
    <col min="8458" max="8458" width="8.85546875" style="6" customWidth="1"/>
    <col min="8459" max="8459" width="5.5703125" style="6" customWidth="1"/>
    <col min="8460" max="8460" width="9" style="6" customWidth="1"/>
    <col min="8461" max="8694" width="9.140625" style="6"/>
    <col min="8695" max="8695" width="7.140625" style="6" customWidth="1"/>
    <col min="8696" max="8696" width="22.85546875" style="6" customWidth="1"/>
    <col min="8697" max="8697" width="12.42578125" style="6" customWidth="1"/>
    <col min="8698" max="8699" width="13.85546875" style="6" customWidth="1"/>
    <col min="8700" max="8713" width="7.5703125" style="6" customWidth="1"/>
    <col min="8714" max="8714" width="8.85546875" style="6" customWidth="1"/>
    <col min="8715" max="8715" width="5.5703125" style="6" customWidth="1"/>
    <col min="8716" max="8716" width="9" style="6" customWidth="1"/>
    <col min="8717" max="8950" width="9.140625" style="6"/>
    <col min="8951" max="8951" width="7.140625" style="6" customWidth="1"/>
    <col min="8952" max="8952" width="22.85546875" style="6" customWidth="1"/>
    <col min="8953" max="8953" width="12.42578125" style="6" customWidth="1"/>
    <col min="8954" max="8955" width="13.85546875" style="6" customWidth="1"/>
    <col min="8956" max="8969" width="7.5703125" style="6" customWidth="1"/>
    <col min="8970" max="8970" width="8.85546875" style="6" customWidth="1"/>
    <col min="8971" max="8971" width="5.5703125" style="6" customWidth="1"/>
    <col min="8972" max="8972" width="9" style="6" customWidth="1"/>
    <col min="8973" max="9206" width="9.140625" style="6"/>
    <col min="9207" max="9207" width="7.140625" style="6" customWidth="1"/>
    <col min="9208" max="9208" width="22.85546875" style="6" customWidth="1"/>
    <col min="9209" max="9209" width="12.42578125" style="6" customWidth="1"/>
    <col min="9210" max="9211" width="13.85546875" style="6" customWidth="1"/>
    <col min="9212" max="9225" width="7.5703125" style="6" customWidth="1"/>
    <col min="9226" max="9226" width="8.85546875" style="6" customWidth="1"/>
    <col min="9227" max="9227" width="5.5703125" style="6" customWidth="1"/>
    <col min="9228" max="9228" width="9" style="6" customWidth="1"/>
    <col min="9229" max="9462" width="9.140625" style="6"/>
    <col min="9463" max="9463" width="7.140625" style="6" customWidth="1"/>
    <col min="9464" max="9464" width="22.85546875" style="6" customWidth="1"/>
    <col min="9465" max="9465" width="12.42578125" style="6" customWidth="1"/>
    <col min="9466" max="9467" width="13.85546875" style="6" customWidth="1"/>
    <col min="9468" max="9481" width="7.5703125" style="6" customWidth="1"/>
    <col min="9482" max="9482" width="8.85546875" style="6" customWidth="1"/>
    <col min="9483" max="9483" width="5.5703125" style="6" customWidth="1"/>
    <col min="9484" max="9484" width="9" style="6" customWidth="1"/>
    <col min="9485" max="9718" width="9.140625" style="6"/>
    <col min="9719" max="9719" width="7.140625" style="6" customWidth="1"/>
    <col min="9720" max="9720" width="22.85546875" style="6" customWidth="1"/>
    <col min="9721" max="9721" width="12.42578125" style="6" customWidth="1"/>
    <col min="9722" max="9723" width="13.85546875" style="6" customWidth="1"/>
    <col min="9724" max="9737" width="7.5703125" style="6" customWidth="1"/>
    <col min="9738" max="9738" width="8.85546875" style="6" customWidth="1"/>
    <col min="9739" max="9739" width="5.5703125" style="6" customWidth="1"/>
    <col min="9740" max="9740" width="9" style="6" customWidth="1"/>
    <col min="9741" max="9974" width="9.140625" style="6"/>
    <col min="9975" max="9975" width="7.140625" style="6" customWidth="1"/>
    <col min="9976" max="9976" width="22.85546875" style="6" customWidth="1"/>
    <col min="9977" max="9977" width="12.42578125" style="6" customWidth="1"/>
    <col min="9978" max="9979" width="13.85546875" style="6" customWidth="1"/>
    <col min="9980" max="9993" width="7.5703125" style="6" customWidth="1"/>
    <col min="9994" max="9994" width="8.85546875" style="6" customWidth="1"/>
    <col min="9995" max="9995" width="5.5703125" style="6" customWidth="1"/>
    <col min="9996" max="9996" width="9" style="6" customWidth="1"/>
    <col min="9997" max="10230" width="9.140625" style="6"/>
    <col min="10231" max="10231" width="7.140625" style="6" customWidth="1"/>
    <col min="10232" max="10232" width="22.85546875" style="6" customWidth="1"/>
    <col min="10233" max="10233" width="12.42578125" style="6" customWidth="1"/>
    <col min="10234" max="10235" width="13.85546875" style="6" customWidth="1"/>
    <col min="10236" max="10249" width="7.5703125" style="6" customWidth="1"/>
    <col min="10250" max="10250" width="8.85546875" style="6" customWidth="1"/>
    <col min="10251" max="10251" width="5.5703125" style="6" customWidth="1"/>
    <col min="10252" max="10252" width="9" style="6" customWidth="1"/>
    <col min="10253" max="10486" width="9.140625" style="6"/>
    <col min="10487" max="10487" width="7.140625" style="6" customWidth="1"/>
    <col min="10488" max="10488" width="22.85546875" style="6" customWidth="1"/>
    <col min="10489" max="10489" width="12.42578125" style="6" customWidth="1"/>
    <col min="10490" max="10491" width="13.85546875" style="6" customWidth="1"/>
    <col min="10492" max="10505" width="7.5703125" style="6" customWidth="1"/>
    <col min="10506" max="10506" width="8.85546875" style="6" customWidth="1"/>
    <col min="10507" max="10507" width="5.5703125" style="6" customWidth="1"/>
    <col min="10508" max="10508" width="9" style="6" customWidth="1"/>
    <col min="10509" max="10742" width="9.140625" style="6"/>
    <col min="10743" max="10743" width="7.140625" style="6" customWidth="1"/>
    <col min="10744" max="10744" width="22.85546875" style="6" customWidth="1"/>
    <col min="10745" max="10745" width="12.42578125" style="6" customWidth="1"/>
    <col min="10746" max="10747" width="13.85546875" style="6" customWidth="1"/>
    <col min="10748" max="10761" width="7.5703125" style="6" customWidth="1"/>
    <col min="10762" max="10762" width="8.85546875" style="6" customWidth="1"/>
    <col min="10763" max="10763" width="5.5703125" style="6" customWidth="1"/>
    <col min="10764" max="10764" width="9" style="6" customWidth="1"/>
    <col min="10765" max="10998" width="9.140625" style="6"/>
    <col min="10999" max="10999" width="7.140625" style="6" customWidth="1"/>
    <col min="11000" max="11000" width="22.85546875" style="6" customWidth="1"/>
    <col min="11001" max="11001" width="12.42578125" style="6" customWidth="1"/>
    <col min="11002" max="11003" width="13.85546875" style="6" customWidth="1"/>
    <col min="11004" max="11017" width="7.5703125" style="6" customWidth="1"/>
    <col min="11018" max="11018" width="8.85546875" style="6" customWidth="1"/>
    <col min="11019" max="11019" width="5.5703125" style="6" customWidth="1"/>
    <col min="11020" max="11020" width="9" style="6" customWidth="1"/>
    <col min="11021" max="11254" width="9.140625" style="6"/>
    <col min="11255" max="11255" width="7.140625" style="6" customWidth="1"/>
    <col min="11256" max="11256" width="22.85546875" style="6" customWidth="1"/>
    <col min="11257" max="11257" width="12.42578125" style="6" customWidth="1"/>
    <col min="11258" max="11259" width="13.85546875" style="6" customWidth="1"/>
    <col min="11260" max="11273" width="7.5703125" style="6" customWidth="1"/>
    <col min="11274" max="11274" width="8.85546875" style="6" customWidth="1"/>
    <col min="11275" max="11275" width="5.5703125" style="6" customWidth="1"/>
    <col min="11276" max="11276" width="9" style="6" customWidth="1"/>
    <col min="11277" max="11510" width="9.140625" style="6"/>
    <col min="11511" max="11511" width="7.140625" style="6" customWidth="1"/>
    <col min="11512" max="11512" width="22.85546875" style="6" customWidth="1"/>
    <col min="11513" max="11513" width="12.42578125" style="6" customWidth="1"/>
    <col min="11514" max="11515" width="13.85546875" style="6" customWidth="1"/>
    <col min="11516" max="11529" width="7.5703125" style="6" customWidth="1"/>
    <col min="11530" max="11530" width="8.85546875" style="6" customWidth="1"/>
    <col min="11531" max="11531" width="5.5703125" style="6" customWidth="1"/>
    <col min="11532" max="11532" width="9" style="6" customWidth="1"/>
    <col min="11533" max="11766" width="9.140625" style="6"/>
    <col min="11767" max="11767" width="7.140625" style="6" customWidth="1"/>
    <col min="11768" max="11768" width="22.85546875" style="6" customWidth="1"/>
    <col min="11769" max="11769" width="12.42578125" style="6" customWidth="1"/>
    <col min="11770" max="11771" width="13.85546875" style="6" customWidth="1"/>
    <col min="11772" max="11785" width="7.5703125" style="6" customWidth="1"/>
    <col min="11786" max="11786" width="8.85546875" style="6" customWidth="1"/>
    <col min="11787" max="11787" width="5.5703125" style="6" customWidth="1"/>
    <col min="11788" max="11788" width="9" style="6" customWidth="1"/>
    <col min="11789" max="12022" width="9.140625" style="6"/>
    <col min="12023" max="12023" width="7.140625" style="6" customWidth="1"/>
    <col min="12024" max="12024" width="22.85546875" style="6" customWidth="1"/>
    <col min="12025" max="12025" width="12.42578125" style="6" customWidth="1"/>
    <col min="12026" max="12027" width="13.85546875" style="6" customWidth="1"/>
    <col min="12028" max="12041" width="7.5703125" style="6" customWidth="1"/>
    <col min="12042" max="12042" width="8.85546875" style="6" customWidth="1"/>
    <col min="12043" max="12043" width="5.5703125" style="6" customWidth="1"/>
    <col min="12044" max="12044" width="9" style="6" customWidth="1"/>
    <col min="12045" max="12278" width="9.140625" style="6"/>
    <col min="12279" max="12279" width="7.140625" style="6" customWidth="1"/>
    <col min="12280" max="12280" width="22.85546875" style="6" customWidth="1"/>
    <col min="12281" max="12281" width="12.42578125" style="6" customWidth="1"/>
    <col min="12282" max="12283" width="13.85546875" style="6" customWidth="1"/>
    <col min="12284" max="12297" width="7.5703125" style="6" customWidth="1"/>
    <col min="12298" max="12298" width="8.85546875" style="6" customWidth="1"/>
    <col min="12299" max="12299" width="5.5703125" style="6" customWidth="1"/>
    <col min="12300" max="12300" width="9" style="6" customWidth="1"/>
    <col min="12301" max="12534" width="9.140625" style="6"/>
    <col min="12535" max="12535" width="7.140625" style="6" customWidth="1"/>
    <col min="12536" max="12536" width="22.85546875" style="6" customWidth="1"/>
    <col min="12537" max="12537" width="12.42578125" style="6" customWidth="1"/>
    <col min="12538" max="12539" width="13.85546875" style="6" customWidth="1"/>
    <col min="12540" max="12553" width="7.5703125" style="6" customWidth="1"/>
    <col min="12554" max="12554" width="8.85546875" style="6" customWidth="1"/>
    <col min="12555" max="12555" width="5.5703125" style="6" customWidth="1"/>
    <col min="12556" max="12556" width="9" style="6" customWidth="1"/>
    <col min="12557" max="12790" width="9.140625" style="6"/>
    <col min="12791" max="12791" width="7.140625" style="6" customWidth="1"/>
    <col min="12792" max="12792" width="22.85546875" style="6" customWidth="1"/>
    <col min="12793" max="12793" width="12.42578125" style="6" customWidth="1"/>
    <col min="12794" max="12795" width="13.85546875" style="6" customWidth="1"/>
    <col min="12796" max="12809" width="7.5703125" style="6" customWidth="1"/>
    <col min="12810" max="12810" width="8.85546875" style="6" customWidth="1"/>
    <col min="12811" max="12811" width="5.5703125" style="6" customWidth="1"/>
    <col min="12812" max="12812" width="9" style="6" customWidth="1"/>
    <col min="12813" max="13046" width="9.140625" style="6"/>
    <col min="13047" max="13047" width="7.140625" style="6" customWidth="1"/>
    <col min="13048" max="13048" width="22.85546875" style="6" customWidth="1"/>
    <col min="13049" max="13049" width="12.42578125" style="6" customWidth="1"/>
    <col min="13050" max="13051" width="13.85546875" style="6" customWidth="1"/>
    <col min="13052" max="13065" width="7.5703125" style="6" customWidth="1"/>
    <col min="13066" max="13066" width="8.85546875" style="6" customWidth="1"/>
    <col min="13067" max="13067" width="5.5703125" style="6" customWidth="1"/>
    <col min="13068" max="13068" width="9" style="6" customWidth="1"/>
    <col min="13069" max="13302" width="9.140625" style="6"/>
    <col min="13303" max="13303" width="7.140625" style="6" customWidth="1"/>
    <col min="13304" max="13304" width="22.85546875" style="6" customWidth="1"/>
    <col min="13305" max="13305" width="12.42578125" style="6" customWidth="1"/>
    <col min="13306" max="13307" width="13.85546875" style="6" customWidth="1"/>
    <col min="13308" max="13321" width="7.5703125" style="6" customWidth="1"/>
    <col min="13322" max="13322" width="8.85546875" style="6" customWidth="1"/>
    <col min="13323" max="13323" width="5.5703125" style="6" customWidth="1"/>
    <col min="13324" max="13324" width="9" style="6" customWidth="1"/>
    <col min="13325" max="13558" width="9.140625" style="6"/>
    <col min="13559" max="13559" width="7.140625" style="6" customWidth="1"/>
    <col min="13560" max="13560" width="22.85546875" style="6" customWidth="1"/>
    <col min="13561" max="13561" width="12.42578125" style="6" customWidth="1"/>
    <col min="13562" max="13563" width="13.85546875" style="6" customWidth="1"/>
    <col min="13564" max="13577" width="7.5703125" style="6" customWidth="1"/>
    <col min="13578" max="13578" width="8.85546875" style="6" customWidth="1"/>
    <col min="13579" max="13579" width="5.5703125" style="6" customWidth="1"/>
    <col min="13580" max="13580" width="9" style="6" customWidth="1"/>
    <col min="13581" max="13814" width="9.140625" style="6"/>
    <col min="13815" max="13815" width="7.140625" style="6" customWidth="1"/>
    <col min="13816" max="13816" width="22.85546875" style="6" customWidth="1"/>
    <col min="13817" max="13817" width="12.42578125" style="6" customWidth="1"/>
    <col min="13818" max="13819" width="13.85546875" style="6" customWidth="1"/>
    <col min="13820" max="13833" width="7.5703125" style="6" customWidth="1"/>
    <col min="13834" max="13834" width="8.85546875" style="6" customWidth="1"/>
    <col min="13835" max="13835" width="5.5703125" style="6" customWidth="1"/>
    <col min="13836" max="13836" width="9" style="6" customWidth="1"/>
    <col min="13837" max="14070" width="9.140625" style="6"/>
    <col min="14071" max="14071" width="7.140625" style="6" customWidth="1"/>
    <col min="14072" max="14072" width="22.85546875" style="6" customWidth="1"/>
    <col min="14073" max="14073" width="12.42578125" style="6" customWidth="1"/>
    <col min="14074" max="14075" width="13.85546875" style="6" customWidth="1"/>
    <col min="14076" max="14089" width="7.5703125" style="6" customWidth="1"/>
    <col min="14090" max="14090" width="8.85546875" style="6" customWidth="1"/>
    <col min="14091" max="14091" width="5.5703125" style="6" customWidth="1"/>
    <col min="14092" max="14092" width="9" style="6" customWidth="1"/>
    <col min="14093" max="14326" width="9.140625" style="6"/>
    <col min="14327" max="14327" width="7.140625" style="6" customWidth="1"/>
    <col min="14328" max="14328" width="22.85546875" style="6" customWidth="1"/>
    <col min="14329" max="14329" width="12.42578125" style="6" customWidth="1"/>
    <col min="14330" max="14331" width="13.85546875" style="6" customWidth="1"/>
    <col min="14332" max="14345" width="7.5703125" style="6" customWidth="1"/>
    <col min="14346" max="14346" width="8.85546875" style="6" customWidth="1"/>
    <col min="14347" max="14347" width="5.5703125" style="6" customWidth="1"/>
    <col min="14348" max="14348" width="9" style="6" customWidth="1"/>
    <col min="14349" max="14582" width="9.140625" style="6"/>
    <col min="14583" max="14583" width="7.140625" style="6" customWidth="1"/>
    <col min="14584" max="14584" width="22.85546875" style="6" customWidth="1"/>
    <col min="14585" max="14585" width="12.42578125" style="6" customWidth="1"/>
    <col min="14586" max="14587" width="13.85546875" style="6" customWidth="1"/>
    <col min="14588" max="14601" width="7.5703125" style="6" customWidth="1"/>
    <col min="14602" max="14602" width="8.85546875" style="6" customWidth="1"/>
    <col min="14603" max="14603" width="5.5703125" style="6" customWidth="1"/>
    <col min="14604" max="14604" width="9" style="6" customWidth="1"/>
    <col min="14605" max="14838" width="9.140625" style="6"/>
    <col min="14839" max="14839" width="7.140625" style="6" customWidth="1"/>
    <col min="14840" max="14840" width="22.85546875" style="6" customWidth="1"/>
    <col min="14841" max="14841" width="12.42578125" style="6" customWidth="1"/>
    <col min="14842" max="14843" width="13.85546875" style="6" customWidth="1"/>
    <col min="14844" max="14857" width="7.5703125" style="6" customWidth="1"/>
    <col min="14858" max="14858" width="8.85546875" style="6" customWidth="1"/>
    <col min="14859" max="14859" width="5.5703125" style="6" customWidth="1"/>
    <col min="14860" max="14860" width="9" style="6" customWidth="1"/>
    <col min="14861" max="15094" width="9.140625" style="6"/>
    <col min="15095" max="15095" width="7.140625" style="6" customWidth="1"/>
    <col min="15096" max="15096" width="22.85546875" style="6" customWidth="1"/>
    <col min="15097" max="15097" width="12.42578125" style="6" customWidth="1"/>
    <col min="15098" max="15099" width="13.85546875" style="6" customWidth="1"/>
    <col min="15100" max="15113" width="7.5703125" style="6" customWidth="1"/>
    <col min="15114" max="15114" width="8.85546875" style="6" customWidth="1"/>
    <col min="15115" max="15115" width="5.5703125" style="6" customWidth="1"/>
    <col min="15116" max="15116" width="9" style="6" customWidth="1"/>
    <col min="15117" max="15350" width="9.140625" style="6"/>
    <col min="15351" max="15351" width="7.140625" style="6" customWidth="1"/>
    <col min="15352" max="15352" width="22.85546875" style="6" customWidth="1"/>
    <col min="15353" max="15353" width="12.42578125" style="6" customWidth="1"/>
    <col min="15354" max="15355" width="13.85546875" style="6" customWidth="1"/>
    <col min="15356" max="15369" width="7.5703125" style="6" customWidth="1"/>
    <col min="15370" max="15370" width="8.85546875" style="6" customWidth="1"/>
    <col min="15371" max="15371" width="5.5703125" style="6" customWidth="1"/>
    <col min="15372" max="15372" width="9" style="6" customWidth="1"/>
    <col min="15373" max="15606" width="9.140625" style="6"/>
    <col min="15607" max="15607" width="7.140625" style="6" customWidth="1"/>
    <col min="15608" max="15608" width="22.85546875" style="6" customWidth="1"/>
    <col min="15609" max="15609" width="12.42578125" style="6" customWidth="1"/>
    <col min="15610" max="15611" width="13.85546875" style="6" customWidth="1"/>
    <col min="15612" max="15625" width="7.5703125" style="6" customWidth="1"/>
    <col min="15626" max="15626" width="8.85546875" style="6" customWidth="1"/>
    <col min="15627" max="15627" width="5.5703125" style="6" customWidth="1"/>
    <col min="15628" max="15628" width="9" style="6" customWidth="1"/>
    <col min="15629" max="15862" width="9.140625" style="6"/>
    <col min="15863" max="15863" width="7.140625" style="6" customWidth="1"/>
    <col min="15864" max="15864" width="22.85546875" style="6" customWidth="1"/>
    <col min="15865" max="15865" width="12.42578125" style="6" customWidth="1"/>
    <col min="15866" max="15867" width="13.85546875" style="6" customWidth="1"/>
    <col min="15868" max="15881" width="7.5703125" style="6" customWidth="1"/>
    <col min="15882" max="15882" width="8.85546875" style="6" customWidth="1"/>
    <col min="15883" max="15883" width="5.5703125" style="6" customWidth="1"/>
    <col min="15884" max="15884" width="9" style="6" customWidth="1"/>
    <col min="15885" max="16118" width="9.140625" style="6"/>
    <col min="16119" max="16119" width="7.140625" style="6" customWidth="1"/>
    <col min="16120" max="16120" width="22.85546875" style="6" customWidth="1"/>
    <col min="16121" max="16121" width="12.42578125" style="6" customWidth="1"/>
    <col min="16122" max="16123" width="13.85546875" style="6" customWidth="1"/>
    <col min="16124" max="16137" width="7.5703125" style="6" customWidth="1"/>
    <col min="16138" max="16138" width="8.85546875" style="6" customWidth="1"/>
    <col min="16139" max="16139" width="5.5703125" style="6" customWidth="1"/>
    <col min="16140" max="16140" width="9" style="6" customWidth="1"/>
    <col min="16141" max="16384" width="9.140625" style="6"/>
  </cols>
  <sheetData>
    <row r="1" spans="1:22" x14ac:dyDescent="0.25">
      <c r="V1" s="14" t="s">
        <v>0</v>
      </c>
    </row>
    <row r="2" spans="1:22" x14ac:dyDescent="0.25">
      <c r="A2" s="6" t="s">
        <v>1</v>
      </c>
      <c r="S2" s="15" t="s">
        <v>492</v>
      </c>
      <c r="T2" s="15"/>
      <c r="U2" s="15"/>
      <c r="V2" s="15"/>
    </row>
    <row r="3" spans="1:22" x14ac:dyDescent="0.25">
      <c r="S3" s="16"/>
      <c r="T3" s="16"/>
      <c r="U3" s="16"/>
      <c r="V3" s="16" t="s">
        <v>493</v>
      </c>
    </row>
    <row r="4" spans="1:22" x14ac:dyDescent="0.25">
      <c r="A4" s="17" t="s">
        <v>2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x14ac:dyDescent="0.25">
      <c r="F5" s="18" t="s">
        <v>3</v>
      </c>
      <c r="G5" s="19">
        <v>12</v>
      </c>
      <c r="H5" s="17" t="s">
        <v>295</v>
      </c>
      <c r="I5" s="17"/>
      <c r="J5" s="19">
        <v>2025</v>
      </c>
      <c r="K5" s="6" t="s">
        <v>4</v>
      </c>
    </row>
    <row r="7" spans="1:22" x14ac:dyDescent="0.25">
      <c r="F7" s="18" t="s">
        <v>5</v>
      </c>
      <c r="G7" s="21" t="s">
        <v>6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</row>
    <row r="8" spans="1:22" x14ac:dyDescent="0.25">
      <c r="G8" s="23" t="s">
        <v>7</v>
      </c>
      <c r="H8" s="23"/>
      <c r="I8" s="23"/>
      <c r="J8" s="23"/>
      <c r="K8" s="23"/>
      <c r="L8" s="23"/>
      <c r="M8" s="23"/>
      <c r="N8" s="23"/>
      <c r="O8" s="23"/>
      <c r="P8" s="23"/>
      <c r="Q8" s="24"/>
    </row>
    <row r="10" spans="1:22" x14ac:dyDescent="0.25">
      <c r="I10" s="18" t="s">
        <v>8</v>
      </c>
      <c r="J10" s="19">
        <v>2025</v>
      </c>
      <c r="K10" s="6" t="s">
        <v>9</v>
      </c>
    </row>
    <row r="12" spans="1:22" x14ac:dyDescent="0.25">
      <c r="G12" s="18" t="s">
        <v>10</v>
      </c>
      <c r="H12" s="25" t="s">
        <v>176</v>
      </c>
      <c r="I12" s="25"/>
      <c r="J12" s="25"/>
      <c r="K12" s="25"/>
      <c r="L12" s="25"/>
      <c r="M12" s="25"/>
      <c r="N12" s="25"/>
      <c r="O12" s="25"/>
      <c r="P12" s="25"/>
      <c r="Q12" s="25"/>
      <c r="R12" s="26"/>
      <c r="S12" s="26"/>
    </row>
    <row r="13" spans="1:22" x14ac:dyDescent="0.25">
      <c r="H13" s="27" t="s">
        <v>11</v>
      </c>
      <c r="I13" s="27"/>
      <c r="J13" s="27"/>
      <c r="K13" s="27"/>
      <c r="L13" s="27"/>
      <c r="M13" s="27"/>
      <c r="N13" s="27"/>
      <c r="O13" s="27"/>
      <c r="P13" s="27"/>
      <c r="Q13" s="27"/>
    </row>
    <row r="14" spans="1:22" s="28" customFormat="1" x14ac:dyDescent="0.25">
      <c r="V14" s="29"/>
    </row>
    <row r="15" spans="1:22" ht="34.5" customHeight="1" x14ac:dyDescent="0.25">
      <c r="A15" s="30" t="s">
        <v>12</v>
      </c>
      <c r="B15" s="30" t="s">
        <v>13</v>
      </c>
      <c r="C15" s="30" t="s">
        <v>14</v>
      </c>
      <c r="D15" s="30" t="s">
        <v>15</v>
      </c>
      <c r="E15" s="30" t="s">
        <v>179</v>
      </c>
      <c r="F15" s="31" t="s">
        <v>180</v>
      </c>
      <c r="G15" s="32"/>
      <c r="H15" s="31" t="s">
        <v>181</v>
      </c>
      <c r="I15" s="33"/>
      <c r="J15" s="33"/>
      <c r="K15" s="33"/>
      <c r="L15" s="33"/>
      <c r="M15" s="33"/>
      <c r="N15" s="33"/>
      <c r="O15" s="33"/>
      <c r="P15" s="33"/>
      <c r="Q15" s="32"/>
      <c r="R15" s="31" t="s">
        <v>16</v>
      </c>
      <c r="S15" s="32"/>
      <c r="T15" s="34" t="s">
        <v>17</v>
      </c>
      <c r="U15" s="35"/>
      <c r="V15" s="30" t="s">
        <v>18</v>
      </c>
    </row>
    <row r="16" spans="1:22" x14ac:dyDescent="0.25">
      <c r="A16" s="36"/>
      <c r="B16" s="36"/>
      <c r="C16" s="36"/>
      <c r="D16" s="36"/>
      <c r="E16" s="36"/>
      <c r="F16" s="37" t="s">
        <v>19</v>
      </c>
      <c r="G16" s="37" t="s">
        <v>20</v>
      </c>
      <c r="H16" s="31" t="s">
        <v>21</v>
      </c>
      <c r="I16" s="32"/>
      <c r="J16" s="31" t="s">
        <v>22</v>
      </c>
      <c r="K16" s="32"/>
      <c r="L16" s="31" t="s">
        <v>23</v>
      </c>
      <c r="M16" s="32"/>
      <c r="N16" s="31" t="s">
        <v>24</v>
      </c>
      <c r="O16" s="32"/>
      <c r="P16" s="31" t="s">
        <v>25</v>
      </c>
      <c r="Q16" s="32"/>
      <c r="R16" s="37" t="s">
        <v>19</v>
      </c>
      <c r="S16" s="37" t="s">
        <v>20</v>
      </c>
      <c r="T16" s="38"/>
      <c r="U16" s="39"/>
      <c r="V16" s="36"/>
    </row>
    <row r="17" spans="1:22" ht="63" x14ac:dyDescent="0.25">
      <c r="A17" s="40"/>
      <c r="B17" s="40"/>
      <c r="C17" s="40"/>
      <c r="D17" s="40"/>
      <c r="E17" s="38"/>
      <c r="F17" s="41"/>
      <c r="G17" s="41"/>
      <c r="H17" s="42" t="s">
        <v>26</v>
      </c>
      <c r="I17" s="42" t="s">
        <v>27</v>
      </c>
      <c r="J17" s="42" t="s">
        <v>26</v>
      </c>
      <c r="K17" s="42" t="s">
        <v>27</v>
      </c>
      <c r="L17" s="42" t="s">
        <v>26</v>
      </c>
      <c r="M17" s="42" t="s">
        <v>27</v>
      </c>
      <c r="N17" s="42" t="s">
        <v>26</v>
      </c>
      <c r="O17" s="42" t="s">
        <v>27</v>
      </c>
      <c r="P17" s="42" t="s">
        <v>26</v>
      </c>
      <c r="Q17" s="42" t="s">
        <v>27</v>
      </c>
      <c r="R17" s="41"/>
      <c r="S17" s="41"/>
      <c r="T17" s="43" t="s">
        <v>28</v>
      </c>
      <c r="U17" s="43" t="s">
        <v>29</v>
      </c>
      <c r="V17" s="40"/>
    </row>
    <row r="18" spans="1:22" x14ac:dyDescent="0.25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  <c r="I18" s="44">
        <v>9</v>
      </c>
      <c r="J18" s="44">
        <v>10</v>
      </c>
      <c r="K18" s="44">
        <v>11</v>
      </c>
      <c r="L18" s="44">
        <v>12</v>
      </c>
      <c r="M18" s="44">
        <v>13</v>
      </c>
      <c r="N18" s="44">
        <v>14</v>
      </c>
      <c r="O18" s="44">
        <v>15</v>
      </c>
      <c r="P18" s="44">
        <v>16</v>
      </c>
      <c r="Q18" s="44">
        <v>17</v>
      </c>
      <c r="R18" s="44">
        <v>18</v>
      </c>
      <c r="S18" s="44">
        <v>19</v>
      </c>
      <c r="T18" s="44">
        <v>20</v>
      </c>
      <c r="U18" s="44">
        <v>21</v>
      </c>
      <c r="V18" s="45">
        <v>22</v>
      </c>
    </row>
    <row r="19" spans="1:22" x14ac:dyDescent="0.25">
      <c r="A19" s="5">
        <v>0</v>
      </c>
      <c r="B19" s="85" t="s">
        <v>30</v>
      </c>
      <c r="C19" s="86">
        <v>0</v>
      </c>
      <c r="D19" s="3">
        <f>D22+D35+D104+D135</f>
        <v>879.66224833333331</v>
      </c>
      <c r="E19" s="3">
        <f>E22+E35+E104+E135</f>
        <v>129.17584147000002</v>
      </c>
      <c r="F19" s="3" t="s">
        <v>31</v>
      </c>
      <c r="G19" s="3">
        <f>G22+G35+G104+G135</f>
        <v>747.96140686333331</v>
      </c>
      <c r="H19" s="3">
        <f>H22+H35+H104+H135</f>
        <v>741.02800000000002</v>
      </c>
      <c r="I19" s="3">
        <f>I22+I35+I104+I135</f>
        <v>450.31452453599996</v>
      </c>
      <c r="J19" s="3">
        <f>J22+J35+J104+J135</f>
        <v>35.927</v>
      </c>
      <c r="K19" s="3">
        <f>K22+K35+K104+K135</f>
        <v>37.181730780000002</v>
      </c>
      <c r="L19" s="3">
        <f>L22+L35+L104+L135</f>
        <v>67.191999999999993</v>
      </c>
      <c r="M19" s="3">
        <f>M22+M35+M104+M135</f>
        <v>42.390177220000005</v>
      </c>
      <c r="N19" s="3">
        <f>N22+N35+N104+N135</f>
        <v>145.64099999999999</v>
      </c>
      <c r="O19" s="3">
        <f>O22+O35+O104+O135</f>
        <v>169.241092896</v>
      </c>
      <c r="P19" s="3">
        <f>P22+P35+P104+P135</f>
        <v>492.26799999999997</v>
      </c>
      <c r="Q19" s="3">
        <f>Q22+Q35+Q104+Q135</f>
        <v>201.50152364000002</v>
      </c>
      <c r="R19" s="3" t="s">
        <v>31</v>
      </c>
      <c r="S19" s="3">
        <v>297.64688232733334</v>
      </c>
      <c r="T19" s="3">
        <v>-290.71347546400006</v>
      </c>
      <c r="U19" s="3">
        <v>-39.23110536497947</v>
      </c>
      <c r="V19" s="70" t="s">
        <v>31</v>
      </c>
    </row>
    <row r="20" spans="1:22" x14ac:dyDescent="0.25">
      <c r="A20" s="10">
        <v>1</v>
      </c>
      <c r="B20" s="10" t="s">
        <v>32</v>
      </c>
      <c r="C20" s="10" t="s">
        <v>33</v>
      </c>
      <c r="D20" s="3">
        <f>D19</f>
        <v>879.66224833333331</v>
      </c>
      <c r="E20" s="3">
        <f>E19</f>
        <v>129.17584147000002</v>
      </c>
      <c r="F20" s="3" t="s">
        <v>31</v>
      </c>
      <c r="G20" s="3">
        <f>G19</f>
        <v>747.96140686333331</v>
      </c>
      <c r="H20" s="3">
        <f>H19</f>
        <v>741.02800000000002</v>
      </c>
      <c r="I20" s="3">
        <f t="shared" ref="I20:Q20" si="0">I19</f>
        <v>450.31452453599996</v>
      </c>
      <c r="J20" s="3">
        <f t="shared" si="0"/>
        <v>35.927</v>
      </c>
      <c r="K20" s="3">
        <f t="shared" si="0"/>
        <v>37.181730780000002</v>
      </c>
      <c r="L20" s="3">
        <f t="shared" si="0"/>
        <v>67.191999999999993</v>
      </c>
      <c r="M20" s="3">
        <f t="shared" si="0"/>
        <v>42.390177220000005</v>
      </c>
      <c r="N20" s="3">
        <f t="shared" si="0"/>
        <v>145.64099999999999</v>
      </c>
      <c r="O20" s="3">
        <f t="shared" si="0"/>
        <v>169.241092896</v>
      </c>
      <c r="P20" s="3">
        <f t="shared" si="0"/>
        <v>492.26799999999997</v>
      </c>
      <c r="Q20" s="3">
        <f t="shared" si="0"/>
        <v>201.50152364000002</v>
      </c>
      <c r="R20" s="3" t="s">
        <v>31</v>
      </c>
      <c r="S20" s="3">
        <v>297.64688232733334</v>
      </c>
      <c r="T20" s="3">
        <v>-290.71347546400006</v>
      </c>
      <c r="U20" s="3">
        <v>-39.23110536497947</v>
      </c>
      <c r="V20" s="83" t="s">
        <v>31</v>
      </c>
    </row>
    <row r="21" spans="1:22" ht="31.5" x14ac:dyDescent="0.25">
      <c r="A21" s="52" t="s">
        <v>34</v>
      </c>
      <c r="B21" s="87" t="s">
        <v>35</v>
      </c>
      <c r="C21" s="10" t="s">
        <v>33</v>
      </c>
      <c r="D21" s="3">
        <f>D22</f>
        <v>633.95632499999999</v>
      </c>
      <c r="E21" s="3">
        <f>E22</f>
        <v>49.282000000000004</v>
      </c>
      <c r="F21" s="3" t="s">
        <v>31</v>
      </c>
      <c r="G21" s="3">
        <f>G22</f>
        <v>584.67432499999995</v>
      </c>
      <c r="H21" s="3">
        <f>H22</f>
        <v>573.51400000000001</v>
      </c>
      <c r="I21" s="3">
        <f t="shared" ref="I21:Q21" si="1">I22</f>
        <v>354.13722316999997</v>
      </c>
      <c r="J21" s="3">
        <f t="shared" si="1"/>
        <v>21.67</v>
      </c>
      <c r="K21" s="3">
        <f t="shared" si="1"/>
        <v>19.33259773</v>
      </c>
      <c r="L21" s="3">
        <f t="shared" si="1"/>
        <v>38.33</v>
      </c>
      <c r="M21" s="3">
        <f t="shared" si="1"/>
        <v>24.785944000000004</v>
      </c>
      <c r="N21" s="3">
        <f t="shared" si="1"/>
        <v>111.34</v>
      </c>
      <c r="O21" s="3">
        <f t="shared" si="1"/>
        <v>130.94173236999998</v>
      </c>
      <c r="P21" s="3">
        <f t="shared" si="1"/>
        <v>402.17399999999998</v>
      </c>
      <c r="Q21" s="3">
        <f t="shared" si="1"/>
        <v>179.07694907000001</v>
      </c>
      <c r="R21" s="3" t="s">
        <v>31</v>
      </c>
      <c r="S21" s="3">
        <v>230.53710182999998</v>
      </c>
      <c r="T21" s="3">
        <v>-219.37677683000004</v>
      </c>
      <c r="U21" s="3">
        <v>-38.251337688356351</v>
      </c>
      <c r="V21" s="70" t="s">
        <v>31</v>
      </c>
    </row>
    <row r="22" spans="1:22" ht="47.25" x14ac:dyDescent="0.25">
      <c r="A22" s="52" t="s">
        <v>36</v>
      </c>
      <c r="B22" s="87" t="s">
        <v>37</v>
      </c>
      <c r="C22" s="10" t="s">
        <v>33</v>
      </c>
      <c r="D22" s="3">
        <f>SUM(D23:D25)</f>
        <v>633.95632499999999</v>
      </c>
      <c r="E22" s="3">
        <f>SUM(E23:E25)</f>
        <v>49.282000000000004</v>
      </c>
      <c r="F22" s="3" t="s">
        <v>31</v>
      </c>
      <c r="G22" s="3">
        <f>SUM(G23:G25)</f>
        <v>584.67432499999995</v>
      </c>
      <c r="H22" s="3">
        <f>SUM(H23:H25)</f>
        <v>573.51400000000001</v>
      </c>
      <c r="I22" s="3">
        <f t="shared" ref="I22:Q22" si="2">SUM(I23:I25)</f>
        <v>354.13722316999997</v>
      </c>
      <c r="J22" s="3">
        <f t="shared" si="2"/>
        <v>21.67</v>
      </c>
      <c r="K22" s="3">
        <f t="shared" si="2"/>
        <v>19.33259773</v>
      </c>
      <c r="L22" s="3">
        <f t="shared" si="2"/>
        <v>38.33</v>
      </c>
      <c r="M22" s="3">
        <f t="shared" si="2"/>
        <v>24.785944000000004</v>
      </c>
      <c r="N22" s="3">
        <f t="shared" si="2"/>
        <v>111.34</v>
      </c>
      <c r="O22" s="3">
        <f t="shared" si="2"/>
        <v>130.94173236999998</v>
      </c>
      <c r="P22" s="3">
        <f t="shared" si="2"/>
        <v>402.17399999999998</v>
      </c>
      <c r="Q22" s="3">
        <f t="shared" si="2"/>
        <v>179.07694907000001</v>
      </c>
      <c r="R22" s="3" t="s">
        <v>31</v>
      </c>
      <c r="S22" s="3">
        <v>230.53710182999998</v>
      </c>
      <c r="T22" s="3">
        <v>-219.37677683000004</v>
      </c>
      <c r="U22" s="3">
        <v>-38.251337688356351</v>
      </c>
      <c r="V22" s="83" t="s">
        <v>31</v>
      </c>
    </row>
    <row r="23" spans="1:22" ht="63" x14ac:dyDescent="0.25">
      <c r="A23" s="5" t="s">
        <v>38</v>
      </c>
      <c r="B23" s="85" t="s">
        <v>39</v>
      </c>
      <c r="C23" s="86" t="s">
        <v>33</v>
      </c>
      <c r="D23" s="1">
        <v>318.87</v>
      </c>
      <c r="E23" s="1">
        <v>0</v>
      </c>
      <c r="F23" s="3" t="s">
        <v>31</v>
      </c>
      <c r="G23" s="1">
        <v>318.87</v>
      </c>
      <c r="H23" s="2">
        <f>J23+L23+N23+P23</f>
        <v>318.87</v>
      </c>
      <c r="I23" s="2">
        <f>K23+M23+O23+Q23</f>
        <v>79.307165580000003</v>
      </c>
      <c r="J23" s="3">
        <v>5</v>
      </c>
      <c r="K23" s="3">
        <v>5.4411796700000004</v>
      </c>
      <c r="L23" s="3">
        <v>13.33</v>
      </c>
      <c r="M23" s="3">
        <v>11.36167</v>
      </c>
      <c r="N23" s="3">
        <v>19.170000000000002</v>
      </c>
      <c r="O23" s="3">
        <v>15.075315909999999</v>
      </c>
      <c r="P23" s="3">
        <v>281.37</v>
      </c>
      <c r="Q23" s="3">
        <v>47.429000000000002</v>
      </c>
      <c r="R23" s="3" t="s">
        <v>31</v>
      </c>
      <c r="S23" s="3">
        <v>239.56283442</v>
      </c>
      <c r="T23" s="3">
        <v>-239.56283442</v>
      </c>
      <c r="U23" s="3">
        <v>-75.12868392134726</v>
      </c>
      <c r="V23" s="70" t="s">
        <v>31</v>
      </c>
    </row>
    <row r="24" spans="1:22" ht="63" x14ac:dyDescent="0.25">
      <c r="A24" s="5" t="s">
        <v>40</v>
      </c>
      <c r="B24" s="85" t="s">
        <v>41</v>
      </c>
      <c r="C24" s="86" t="s">
        <v>33</v>
      </c>
      <c r="D24" s="1">
        <v>175.45</v>
      </c>
      <c r="E24" s="1">
        <v>0</v>
      </c>
      <c r="F24" s="3" t="s">
        <v>31</v>
      </c>
      <c r="G24" s="1">
        <v>175.45</v>
      </c>
      <c r="H24" s="2">
        <f>J24+L24+N24+P24</f>
        <v>175.45</v>
      </c>
      <c r="I24" s="2">
        <f>K24+M24+O24+Q24</f>
        <v>178.66743878999998</v>
      </c>
      <c r="J24" s="3">
        <v>16.670000000000002</v>
      </c>
      <c r="K24" s="3">
        <f>13.79141806+0.1</f>
        <v>13.891418059999999</v>
      </c>
      <c r="L24" s="3">
        <v>25</v>
      </c>
      <c r="M24" s="3">
        <f>13.254274+0.16</f>
        <v>13.414274000000001</v>
      </c>
      <c r="N24" s="3">
        <v>54.17</v>
      </c>
      <c r="O24" s="3">
        <v>86.428746729999972</v>
      </c>
      <c r="P24" s="3">
        <v>79.609999999999971</v>
      </c>
      <c r="Q24" s="3">
        <v>64.933000000000007</v>
      </c>
      <c r="R24" s="3" t="s">
        <v>31</v>
      </c>
      <c r="S24" s="3">
        <v>-3.2174387899999886</v>
      </c>
      <c r="T24" s="3">
        <v>3.2174387899999886</v>
      </c>
      <c r="U24" s="3">
        <v>1.8338209119407174</v>
      </c>
      <c r="V24" s="70" t="s">
        <v>31</v>
      </c>
    </row>
    <row r="25" spans="1:22" ht="47.25" x14ac:dyDescent="0.25">
      <c r="A25" s="5" t="s">
        <v>42</v>
      </c>
      <c r="B25" s="85" t="s">
        <v>43</v>
      </c>
      <c r="C25" s="86" t="s">
        <v>33</v>
      </c>
      <c r="D25" s="3">
        <f t="shared" ref="D25:Q25" si="3">SUM(D26:D34)</f>
        <v>139.636325</v>
      </c>
      <c r="E25" s="3">
        <f t="shared" si="3"/>
        <v>49.282000000000004</v>
      </c>
      <c r="F25" s="3">
        <f t="shared" si="3"/>
        <v>0</v>
      </c>
      <c r="G25" s="3">
        <f t="shared" si="3"/>
        <v>90.354324999999989</v>
      </c>
      <c r="H25" s="3">
        <f t="shared" si="3"/>
        <v>79.193999999999988</v>
      </c>
      <c r="I25" s="3">
        <f t="shared" si="3"/>
        <v>96.162618800000004</v>
      </c>
      <c r="J25" s="3">
        <f t="shared" si="3"/>
        <v>0</v>
      </c>
      <c r="K25" s="3">
        <f t="shared" si="3"/>
        <v>0</v>
      </c>
      <c r="L25" s="3">
        <f t="shared" si="3"/>
        <v>0</v>
      </c>
      <c r="M25" s="3">
        <f t="shared" si="3"/>
        <v>0.01</v>
      </c>
      <c r="N25" s="3">
        <f t="shared" si="3"/>
        <v>38</v>
      </c>
      <c r="O25" s="3">
        <f t="shared" si="3"/>
        <v>29.43766973</v>
      </c>
      <c r="P25" s="3">
        <f t="shared" si="3"/>
        <v>41.194000000000003</v>
      </c>
      <c r="Q25" s="3">
        <f t="shared" si="3"/>
        <v>66.714949070000003</v>
      </c>
      <c r="R25" s="3" t="s">
        <v>31</v>
      </c>
      <c r="S25" s="3">
        <v>-5.8082938000000155</v>
      </c>
      <c r="T25" s="3">
        <v>16.968618800000016</v>
      </c>
      <c r="U25" s="3">
        <v>21.426646968204686</v>
      </c>
      <c r="V25" s="83" t="s">
        <v>31</v>
      </c>
    </row>
    <row r="26" spans="1:22" ht="63" x14ac:dyDescent="0.25">
      <c r="A26" s="5" t="s">
        <v>44</v>
      </c>
      <c r="B26" s="46" t="s">
        <v>150</v>
      </c>
      <c r="C26" s="47" t="s">
        <v>151</v>
      </c>
      <c r="D26" s="3">
        <v>38</v>
      </c>
      <c r="E26" s="3">
        <v>0</v>
      </c>
      <c r="F26" s="3" t="s">
        <v>31</v>
      </c>
      <c r="G26" s="3">
        <f t="shared" ref="G26:G34" si="4">D26-E26</f>
        <v>38</v>
      </c>
      <c r="H26" s="3">
        <f>J26+L26+N26+P26</f>
        <v>38</v>
      </c>
      <c r="I26" s="3">
        <f>K26+M26+O26+Q26</f>
        <v>55.27766973</v>
      </c>
      <c r="J26" s="3">
        <v>0</v>
      </c>
      <c r="K26" s="3">
        <v>0</v>
      </c>
      <c r="L26" s="3">
        <v>0</v>
      </c>
      <c r="M26" s="3">
        <v>0</v>
      </c>
      <c r="N26" s="3">
        <v>38</v>
      </c>
      <c r="O26" s="3">
        <v>29.43766973</v>
      </c>
      <c r="P26" s="3">
        <v>0</v>
      </c>
      <c r="Q26" s="3">
        <v>25.84</v>
      </c>
      <c r="R26" s="11" t="s">
        <v>31</v>
      </c>
      <c r="S26" s="3">
        <v>-17.27766973</v>
      </c>
      <c r="T26" s="3">
        <v>17.27766973</v>
      </c>
      <c r="U26" s="3">
        <v>45.467551921052632</v>
      </c>
      <c r="V26" s="48" t="s">
        <v>347</v>
      </c>
    </row>
    <row r="27" spans="1:22" ht="63" x14ac:dyDescent="0.25">
      <c r="A27" s="5" t="s">
        <v>47</v>
      </c>
      <c r="B27" s="49" t="s">
        <v>182</v>
      </c>
      <c r="C27" s="50" t="s">
        <v>183</v>
      </c>
      <c r="D27" s="3">
        <v>9.3000000000000007</v>
      </c>
      <c r="E27" s="3">
        <v>0</v>
      </c>
      <c r="F27" s="3" t="s">
        <v>31</v>
      </c>
      <c r="G27" s="3">
        <f t="shared" si="4"/>
        <v>9.3000000000000007</v>
      </c>
      <c r="H27" s="3">
        <f t="shared" ref="H27" si="5">J27+L27+N27+P27</f>
        <v>9.3040000000000003</v>
      </c>
      <c r="I27" s="3">
        <f t="shared" ref="I27:I34" si="6">K27+M27+O27+Q27</f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9.3040000000000003</v>
      </c>
      <c r="Q27" s="3">
        <v>0</v>
      </c>
      <c r="R27" s="11" t="s">
        <v>31</v>
      </c>
      <c r="S27" s="3">
        <v>9.3000000000000007</v>
      </c>
      <c r="T27" s="3">
        <v>-9.3040000000000003</v>
      </c>
      <c r="U27" s="3">
        <v>-100</v>
      </c>
      <c r="V27" s="48" t="s">
        <v>348</v>
      </c>
    </row>
    <row r="28" spans="1:22" ht="63" x14ac:dyDescent="0.25">
      <c r="A28" s="5" t="s">
        <v>48</v>
      </c>
      <c r="B28" s="50" t="s">
        <v>275</v>
      </c>
      <c r="C28" s="48" t="s">
        <v>276</v>
      </c>
      <c r="D28" s="3">
        <v>11.166666666666668</v>
      </c>
      <c r="E28" s="3">
        <v>0</v>
      </c>
      <c r="F28" s="3" t="s">
        <v>31</v>
      </c>
      <c r="G28" s="3">
        <f t="shared" si="4"/>
        <v>11.166666666666668</v>
      </c>
      <c r="H28" s="11" t="s">
        <v>31</v>
      </c>
      <c r="I28" s="3">
        <f t="shared" ref="I28" si="7">K28+M28+O28+Q28</f>
        <v>21.235935000000001</v>
      </c>
      <c r="J28" s="11" t="s">
        <v>31</v>
      </c>
      <c r="K28" s="3">
        <v>0</v>
      </c>
      <c r="L28" s="11" t="s">
        <v>31</v>
      </c>
      <c r="M28" s="3">
        <v>0</v>
      </c>
      <c r="N28" s="11" t="s">
        <v>31</v>
      </c>
      <c r="O28" s="3">
        <v>0</v>
      </c>
      <c r="P28" s="11" t="s">
        <v>31</v>
      </c>
      <c r="Q28" s="3">
        <v>21.235935000000001</v>
      </c>
      <c r="R28" s="11" t="s">
        <v>31</v>
      </c>
      <c r="S28" s="11" t="s">
        <v>31</v>
      </c>
      <c r="T28" s="11" t="s">
        <v>31</v>
      </c>
      <c r="U28" s="11" t="s">
        <v>31</v>
      </c>
      <c r="V28" s="51" t="s">
        <v>349</v>
      </c>
    </row>
    <row r="29" spans="1:22" ht="47.25" x14ac:dyDescent="0.25">
      <c r="A29" s="5" t="s">
        <v>49</v>
      </c>
      <c r="B29" s="48" t="s">
        <v>272</v>
      </c>
      <c r="C29" s="52" t="s">
        <v>271</v>
      </c>
      <c r="D29" s="3">
        <f>2.39965833333333+0.11</f>
        <v>2.5096583333333298</v>
      </c>
      <c r="E29" s="3">
        <v>0.112</v>
      </c>
      <c r="F29" s="3" t="s">
        <v>31</v>
      </c>
      <c r="G29" s="3">
        <f t="shared" ref="G29" si="8">D29-E29</f>
        <v>2.3976583333333297</v>
      </c>
      <c r="H29" s="3">
        <f t="shared" ref="H29:I34" si="9">J29+L29+N29+P29</f>
        <v>2.4</v>
      </c>
      <c r="I29" s="3">
        <f t="shared" si="9"/>
        <v>2.0789894599999998</v>
      </c>
      <c r="J29" s="3">
        <v>0</v>
      </c>
      <c r="K29" s="3">
        <v>0</v>
      </c>
      <c r="L29" s="3">
        <v>0</v>
      </c>
      <c r="M29" s="3">
        <v>0.01</v>
      </c>
      <c r="N29" s="3">
        <v>0</v>
      </c>
      <c r="O29" s="3">
        <v>0</v>
      </c>
      <c r="P29" s="3">
        <v>2.4</v>
      </c>
      <c r="Q29" s="3">
        <v>2.0689894600000001</v>
      </c>
      <c r="R29" s="11" t="s">
        <v>31</v>
      </c>
      <c r="S29" s="3">
        <v>0.31866887333332983</v>
      </c>
      <c r="T29" s="3">
        <v>-0.32101054000000007</v>
      </c>
      <c r="U29" s="3">
        <v>-13.37543916666667</v>
      </c>
      <c r="V29" s="53" t="s">
        <v>350</v>
      </c>
    </row>
    <row r="30" spans="1:22" ht="63" x14ac:dyDescent="0.25">
      <c r="A30" s="5" t="s">
        <v>52</v>
      </c>
      <c r="B30" s="48" t="s">
        <v>45</v>
      </c>
      <c r="C30" s="54" t="s">
        <v>46</v>
      </c>
      <c r="D30" s="3">
        <v>23.28</v>
      </c>
      <c r="E30" s="3">
        <f>1.46+21.82</f>
        <v>23.28</v>
      </c>
      <c r="F30" s="3" t="s">
        <v>31</v>
      </c>
      <c r="G30" s="3">
        <f t="shared" si="4"/>
        <v>0</v>
      </c>
      <c r="H30" s="3" t="s">
        <v>31</v>
      </c>
      <c r="I30" s="3">
        <v>0</v>
      </c>
      <c r="J30" s="3" t="s">
        <v>31</v>
      </c>
      <c r="K30" s="3">
        <v>0</v>
      </c>
      <c r="L30" s="3" t="s">
        <v>31</v>
      </c>
      <c r="M30" s="3">
        <v>0</v>
      </c>
      <c r="N30" s="3" t="s">
        <v>31</v>
      </c>
      <c r="O30" s="3">
        <v>0</v>
      </c>
      <c r="P30" s="3" t="s">
        <v>31</v>
      </c>
      <c r="Q30" s="3">
        <v>0</v>
      </c>
      <c r="R30" s="11" t="s">
        <v>31</v>
      </c>
      <c r="S30" s="3" t="s">
        <v>31</v>
      </c>
      <c r="T30" s="3" t="s">
        <v>31</v>
      </c>
      <c r="U30" s="3" t="s">
        <v>31</v>
      </c>
      <c r="V30" s="10" t="s">
        <v>351</v>
      </c>
    </row>
    <row r="31" spans="1:22" ht="63" x14ac:dyDescent="0.25">
      <c r="A31" s="5" t="s">
        <v>439</v>
      </c>
      <c r="B31" s="55" t="s">
        <v>296</v>
      </c>
      <c r="C31" s="47" t="s">
        <v>297</v>
      </c>
      <c r="D31" s="3">
        <v>2.75</v>
      </c>
      <c r="E31" s="3">
        <v>2.6</v>
      </c>
      <c r="F31" s="3" t="s">
        <v>31</v>
      </c>
      <c r="G31" s="3">
        <f t="shared" ref="G31:G32" si="10">D31-E31</f>
        <v>0.14999999999999991</v>
      </c>
      <c r="H31" s="3">
        <f t="shared" si="9"/>
        <v>0.15</v>
      </c>
      <c r="I31" s="3">
        <f t="shared" si="9"/>
        <v>0.16640461000000001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0.15</v>
      </c>
      <c r="Q31" s="3">
        <v>0.16640461000000001</v>
      </c>
      <c r="R31" s="11" t="s">
        <v>31</v>
      </c>
      <c r="S31" s="3">
        <v>-1.6404610000000097E-2</v>
      </c>
      <c r="T31" s="3">
        <v>1.6404610000000014E-2</v>
      </c>
      <c r="U31" s="3">
        <v>10.936406666666675</v>
      </c>
      <c r="V31" s="48" t="s">
        <v>352</v>
      </c>
    </row>
    <row r="32" spans="1:22" ht="94.5" x14ac:dyDescent="0.25">
      <c r="A32" s="5" t="s">
        <v>440</v>
      </c>
      <c r="B32" s="56" t="s">
        <v>298</v>
      </c>
      <c r="C32" s="50" t="s">
        <v>299</v>
      </c>
      <c r="D32" s="3">
        <v>31.490000000000002</v>
      </c>
      <c r="E32" s="3">
        <v>19.05</v>
      </c>
      <c r="F32" s="3" t="s">
        <v>31</v>
      </c>
      <c r="G32" s="3">
        <f t="shared" si="10"/>
        <v>12.440000000000001</v>
      </c>
      <c r="H32" s="3">
        <f t="shared" si="9"/>
        <v>12.44</v>
      </c>
      <c r="I32" s="3">
        <f t="shared" si="9"/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12.44</v>
      </c>
      <c r="Q32" s="3">
        <v>0</v>
      </c>
      <c r="R32" s="11" t="s">
        <v>31</v>
      </c>
      <c r="S32" s="3">
        <v>12.440000000000001</v>
      </c>
      <c r="T32" s="3">
        <v>-12.44</v>
      </c>
      <c r="U32" s="3">
        <v>-100</v>
      </c>
      <c r="V32" s="48" t="s">
        <v>353</v>
      </c>
    </row>
    <row r="33" spans="1:22" ht="78.75" x14ac:dyDescent="0.25">
      <c r="A33" s="5" t="s">
        <v>441</v>
      </c>
      <c r="B33" s="46" t="s">
        <v>50</v>
      </c>
      <c r="C33" s="52" t="s">
        <v>51</v>
      </c>
      <c r="D33" s="3">
        <v>4.24</v>
      </c>
      <c r="E33" s="3">
        <v>4.24</v>
      </c>
      <c r="F33" s="3" t="s">
        <v>31</v>
      </c>
      <c r="G33" s="3">
        <f t="shared" si="4"/>
        <v>0</v>
      </c>
      <c r="H33" s="11" t="s">
        <v>31</v>
      </c>
      <c r="I33" s="3">
        <f t="shared" si="6"/>
        <v>0</v>
      </c>
      <c r="J33" s="11" t="s">
        <v>31</v>
      </c>
      <c r="K33" s="3">
        <v>0</v>
      </c>
      <c r="L33" s="11" t="s">
        <v>31</v>
      </c>
      <c r="M33" s="3">
        <v>0</v>
      </c>
      <c r="N33" s="11" t="s">
        <v>31</v>
      </c>
      <c r="O33" s="3">
        <v>0</v>
      </c>
      <c r="P33" s="11" t="s">
        <v>31</v>
      </c>
      <c r="Q33" s="3">
        <v>0</v>
      </c>
      <c r="R33" s="11" t="s">
        <v>31</v>
      </c>
      <c r="S33" s="11" t="s">
        <v>31</v>
      </c>
      <c r="T33" s="11" t="s">
        <v>31</v>
      </c>
      <c r="U33" s="11" t="s">
        <v>31</v>
      </c>
      <c r="V33" s="48" t="s">
        <v>203</v>
      </c>
    </row>
    <row r="34" spans="1:22" ht="63" x14ac:dyDescent="0.25">
      <c r="A34" s="5" t="s">
        <v>442</v>
      </c>
      <c r="B34" s="46" t="s">
        <v>201</v>
      </c>
      <c r="C34" s="52" t="s">
        <v>202</v>
      </c>
      <c r="D34" s="3">
        <v>16.899999999999999</v>
      </c>
      <c r="E34" s="3">
        <v>0</v>
      </c>
      <c r="F34" s="3" t="s">
        <v>31</v>
      </c>
      <c r="G34" s="3">
        <f t="shared" si="4"/>
        <v>16.899999999999999</v>
      </c>
      <c r="H34" s="3">
        <f t="shared" si="9"/>
        <v>16.899999999999999</v>
      </c>
      <c r="I34" s="3">
        <f t="shared" si="6"/>
        <v>17.40362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16.899999999999999</v>
      </c>
      <c r="Q34" s="3">
        <v>17.40362</v>
      </c>
      <c r="R34" s="11" t="s">
        <v>31</v>
      </c>
      <c r="S34" s="3">
        <v>-0.50362000000000151</v>
      </c>
      <c r="T34" s="3">
        <v>0.50362000000000151</v>
      </c>
      <c r="U34" s="3">
        <v>2.9800000000000089</v>
      </c>
      <c r="V34" s="48" t="s">
        <v>354</v>
      </c>
    </row>
    <row r="35" spans="1:22" ht="31.5" x14ac:dyDescent="0.25">
      <c r="A35" s="5" t="s">
        <v>53</v>
      </c>
      <c r="B35" s="85" t="s">
        <v>54</v>
      </c>
      <c r="C35" s="86" t="s">
        <v>33</v>
      </c>
      <c r="D35" s="3">
        <f>D36+D52+D97</f>
        <v>147.31592333333336</v>
      </c>
      <c r="E35" s="3">
        <f>E36+E52+E97</f>
        <v>45.280282150000005</v>
      </c>
      <c r="F35" s="3" t="s">
        <v>31</v>
      </c>
      <c r="G35" s="3">
        <f t="shared" ref="G35:Q35" si="11">G36+G52+G97</f>
        <v>99.51064118333332</v>
      </c>
      <c r="H35" s="3">
        <f t="shared" si="11"/>
        <v>110.25399999999999</v>
      </c>
      <c r="I35" s="3">
        <f t="shared" si="11"/>
        <v>67.508398086</v>
      </c>
      <c r="J35" s="3">
        <f t="shared" si="11"/>
        <v>9.1969999999999992</v>
      </c>
      <c r="K35" s="3">
        <f t="shared" si="11"/>
        <v>14.496145309999999</v>
      </c>
      <c r="L35" s="3">
        <f t="shared" si="11"/>
        <v>18.122</v>
      </c>
      <c r="M35" s="3">
        <f t="shared" si="11"/>
        <v>8.9127366199999987</v>
      </c>
      <c r="N35" s="3">
        <f t="shared" si="11"/>
        <v>31.951000000000001</v>
      </c>
      <c r="O35" s="3">
        <f t="shared" si="11"/>
        <v>34.605111726000011</v>
      </c>
      <c r="P35" s="3">
        <f t="shared" si="11"/>
        <v>50.984000000000002</v>
      </c>
      <c r="Q35" s="3">
        <f t="shared" si="11"/>
        <v>9.4944044299999995</v>
      </c>
      <c r="R35" s="3">
        <v>0</v>
      </c>
      <c r="S35" s="3">
        <v>8.6604333333333336</v>
      </c>
      <c r="T35" s="3">
        <v>-42.745601913999991</v>
      </c>
      <c r="U35" s="3">
        <v>-38.770114384965623</v>
      </c>
      <c r="V35" s="10" t="s">
        <v>31</v>
      </c>
    </row>
    <row r="36" spans="1:22" ht="63" x14ac:dyDescent="0.25">
      <c r="A36" s="88" t="s">
        <v>55</v>
      </c>
      <c r="B36" s="89" t="s">
        <v>56</v>
      </c>
      <c r="C36" s="90" t="s">
        <v>33</v>
      </c>
      <c r="D36" s="3">
        <f>D37</f>
        <v>21.355433333333337</v>
      </c>
      <c r="E36" s="3">
        <f>E37</f>
        <v>0.34</v>
      </c>
      <c r="F36" s="3" t="s">
        <v>31</v>
      </c>
      <c r="G36" s="3">
        <f>G37</f>
        <v>18.490433333333335</v>
      </c>
      <c r="H36" s="3">
        <f t="shared" ref="H36:Q36" si="12">H37+H50</f>
        <v>29.230000000000004</v>
      </c>
      <c r="I36" s="3">
        <f t="shared" si="12"/>
        <v>10.645209576000001</v>
      </c>
      <c r="J36" s="3">
        <f t="shared" si="12"/>
        <v>1.105</v>
      </c>
      <c r="K36" s="3">
        <f t="shared" si="12"/>
        <v>0.81</v>
      </c>
      <c r="L36" s="3">
        <f t="shared" si="12"/>
        <v>7.83</v>
      </c>
      <c r="M36" s="3">
        <f t="shared" si="12"/>
        <v>2.5545512400000003</v>
      </c>
      <c r="N36" s="3">
        <f t="shared" si="12"/>
        <v>0</v>
      </c>
      <c r="O36" s="3">
        <f t="shared" si="12"/>
        <v>5.3108250360000007</v>
      </c>
      <c r="P36" s="3">
        <f t="shared" si="12"/>
        <v>20.295000000000002</v>
      </c>
      <c r="Q36" s="3">
        <f t="shared" si="12"/>
        <v>1.9698333000000003</v>
      </c>
      <c r="R36" s="3">
        <v>0</v>
      </c>
      <c r="S36" s="3">
        <v>8.6604333333333336</v>
      </c>
      <c r="T36" s="3">
        <v>-18.584790424000005</v>
      </c>
      <c r="U36" s="3">
        <v>-63.581219377352042</v>
      </c>
      <c r="V36" s="10" t="s">
        <v>31</v>
      </c>
    </row>
    <row r="37" spans="1:22" ht="31.5" x14ac:dyDescent="0.25">
      <c r="A37" s="88" t="s">
        <v>57</v>
      </c>
      <c r="B37" s="89" t="s">
        <v>58</v>
      </c>
      <c r="C37" s="90" t="s">
        <v>33</v>
      </c>
      <c r="D37" s="3">
        <f t="shared" ref="D37:Q37" si="13">SUM(D38:D48)</f>
        <v>21.355433333333337</v>
      </c>
      <c r="E37" s="3">
        <f t="shared" si="13"/>
        <v>0.34</v>
      </c>
      <c r="F37" s="3">
        <f t="shared" si="13"/>
        <v>0</v>
      </c>
      <c r="G37" s="3">
        <f t="shared" si="13"/>
        <v>18.490433333333335</v>
      </c>
      <c r="H37" s="3">
        <f t="shared" si="13"/>
        <v>25.590000000000003</v>
      </c>
      <c r="I37" s="3">
        <f t="shared" si="13"/>
        <v>10.645209576000001</v>
      </c>
      <c r="J37" s="3">
        <f t="shared" si="13"/>
        <v>1.105</v>
      </c>
      <c r="K37" s="3">
        <f t="shared" si="13"/>
        <v>0.81</v>
      </c>
      <c r="L37" s="3">
        <f t="shared" si="13"/>
        <v>7.83</v>
      </c>
      <c r="M37" s="3">
        <f t="shared" si="13"/>
        <v>2.5545512400000003</v>
      </c>
      <c r="N37" s="3">
        <f t="shared" si="13"/>
        <v>0</v>
      </c>
      <c r="O37" s="3">
        <f t="shared" si="13"/>
        <v>5.3108250360000007</v>
      </c>
      <c r="P37" s="3">
        <f t="shared" si="13"/>
        <v>16.655000000000001</v>
      </c>
      <c r="Q37" s="3">
        <f t="shared" si="13"/>
        <v>1.9698333000000003</v>
      </c>
      <c r="R37" s="3">
        <v>0</v>
      </c>
      <c r="S37" s="3">
        <v>8.6604333333333336</v>
      </c>
      <c r="T37" s="3">
        <v>-14.944790424000002</v>
      </c>
      <c r="U37" s="3">
        <v>-58.400900445486528</v>
      </c>
      <c r="V37" s="10" t="s">
        <v>31</v>
      </c>
    </row>
    <row r="38" spans="1:22" ht="94.5" x14ac:dyDescent="0.25">
      <c r="A38" s="7" t="s">
        <v>59</v>
      </c>
      <c r="B38" s="48" t="s">
        <v>152</v>
      </c>
      <c r="C38" s="10" t="s">
        <v>153</v>
      </c>
      <c r="D38" s="1">
        <v>8.6604333333333336</v>
      </c>
      <c r="E38" s="3">
        <v>0</v>
      </c>
      <c r="F38" s="3" t="s">
        <v>31</v>
      </c>
      <c r="G38" s="8">
        <f>D38-E38</f>
        <v>8.6604333333333336</v>
      </c>
      <c r="H38" s="8">
        <f>J38+L38+N38+P38</f>
        <v>9.2200000000000006</v>
      </c>
      <c r="I38" s="8">
        <f>K38+M38+O38+Q38</f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1">
        <v>9.2200000000000006</v>
      </c>
      <c r="Q38" s="3">
        <v>0</v>
      </c>
      <c r="R38" s="3" t="s">
        <v>31</v>
      </c>
      <c r="S38" s="3">
        <v>8.6604333333333336</v>
      </c>
      <c r="T38" s="3">
        <v>-9.2200000000000006</v>
      </c>
      <c r="U38" s="3">
        <v>-100</v>
      </c>
      <c r="V38" s="48" t="s">
        <v>355</v>
      </c>
    </row>
    <row r="39" spans="1:22" ht="110.25" x14ac:dyDescent="0.25">
      <c r="A39" s="7" t="s">
        <v>443</v>
      </c>
      <c r="B39" s="57" t="s">
        <v>284</v>
      </c>
      <c r="C39" s="52" t="s">
        <v>283</v>
      </c>
      <c r="D39" s="3">
        <v>2.5249999999999999</v>
      </c>
      <c r="E39" s="3">
        <v>0</v>
      </c>
      <c r="F39" s="3" t="s">
        <v>31</v>
      </c>
      <c r="G39" s="8">
        <v>0</v>
      </c>
      <c r="H39" s="8">
        <f>J39+L39+N39+P39</f>
        <v>6.5449999999999999</v>
      </c>
      <c r="I39" s="3">
        <v>1.4886742260000001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1.4886742260000001</v>
      </c>
      <c r="P39" s="3">
        <v>6.5449999999999999</v>
      </c>
      <c r="Q39" s="3">
        <v>0</v>
      </c>
      <c r="R39" s="11" t="s">
        <v>31</v>
      </c>
      <c r="S39" s="3">
        <v>-1.4886742260000001</v>
      </c>
      <c r="T39" s="3">
        <v>-5.0563257739999994</v>
      </c>
      <c r="U39" s="3">
        <v>-77.254786462948815</v>
      </c>
      <c r="V39" s="53" t="s">
        <v>356</v>
      </c>
    </row>
    <row r="40" spans="1:22" ht="63" x14ac:dyDescent="0.25">
      <c r="A40" s="7" t="s">
        <v>60</v>
      </c>
      <c r="B40" s="57" t="s">
        <v>277</v>
      </c>
      <c r="C40" s="10" t="s">
        <v>278</v>
      </c>
      <c r="D40" s="3" t="s">
        <v>31</v>
      </c>
      <c r="E40" s="3">
        <v>0</v>
      </c>
      <c r="F40" s="3" t="s">
        <v>31</v>
      </c>
      <c r="G40" s="3" t="s">
        <v>31</v>
      </c>
      <c r="H40" s="11" t="s">
        <v>31</v>
      </c>
      <c r="I40" s="3">
        <f t="shared" ref="I40:I42" si="14">K40+M40+O40+Q40</f>
        <v>2.8711508600000002</v>
      </c>
      <c r="J40" s="11" t="s">
        <v>31</v>
      </c>
      <c r="K40" s="3">
        <v>0</v>
      </c>
      <c r="L40" s="11" t="s">
        <v>31</v>
      </c>
      <c r="M40" s="3">
        <v>0</v>
      </c>
      <c r="N40" s="11" t="s">
        <v>31</v>
      </c>
      <c r="O40" s="3">
        <v>2.8711508600000002</v>
      </c>
      <c r="P40" s="11" t="s">
        <v>31</v>
      </c>
      <c r="Q40" s="3">
        <v>0</v>
      </c>
      <c r="R40" s="11" t="s">
        <v>31</v>
      </c>
      <c r="S40" s="11" t="s">
        <v>31</v>
      </c>
      <c r="T40" s="11" t="s">
        <v>31</v>
      </c>
      <c r="U40" s="11" t="s">
        <v>31</v>
      </c>
      <c r="V40" s="51" t="s">
        <v>357</v>
      </c>
    </row>
    <row r="41" spans="1:22" ht="106.5" customHeight="1" x14ac:dyDescent="0.25">
      <c r="A41" s="7" t="s">
        <v>61</v>
      </c>
      <c r="B41" s="57" t="s">
        <v>279</v>
      </c>
      <c r="C41" s="10" t="s">
        <v>280</v>
      </c>
      <c r="D41" s="3" t="s">
        <v>31</v>
      </c>
      <c r="E41" s="3">
        <v>0</v>
      </c>
      <c r="F41" s="3" t="s">
        <v>31</v>
      </c>
      <c r="G41" s="3" t="s">
        <v>31</v>
      </c>
      <c r="H41" s="11" t="s">
        <v>31</v>
      </c>
      <c r="I41" s="3">
        <f t="shared" si="14"/>
        <v>1.88457472</v>
      </c>
      <c r="J41" s="11" t="s">
        <v>31</v>
      </c>
      <c r="K41" s="3">
        <v>0</v>
      </c>
      <c r="L41" s="11" t="s">
        <v>31</v>
      </c>
      <c r="M41" s="3">
        <v>0</v>
      </c>
      <c r="N41" s="11" t="s">
        <v>31</v>
      </c>
      <c r="O41" s="3">
        <v>5.457472E-2</v>
      </c>
      <c r="P41" s="11" t="s">
        <v>31</v>
      </c>
      <c r="Q41" s="3">
        <v>1.83</v>
      </c>
      <c r="R41" s="11" t="s">
        <v>31</v>
      </c>
      <c r="S41" s="11" t="s">
        <v>31</v>
      </c>
      <c r="T41" s="11" t="s">
        <v>31</v>
      </c>
      <c r="U41" s="11" t="s">
        <v>31</v>
      </c>
      <c r="V41" s="48" t="s">
        <v>358</v>
      </c>
    </row>
    <row r="42" spans="1:22" ht="78.75" x14ac:dyDescent="0.25">
      <c r="A42" s="7" t="s">
        <v>62</v>
      </c>
      <c r="B42" s="57" t="s">
        <v>281</v>
      </c>
      <c r="C42" s="10" t="s">
        <v>282</v>
      </c>
      <c r="D42" s="3" t="s">
        <v>31</v>
      </c>
      <c r="E42" s="3">
        <v>0</v>
      </c>
      <c r="F42" s="3" t="s">
        <v>31</v>
      </c>
      <c r="G42" s="3" t="s">
        <v>31</v>
      </c>
      <c r="H42" s="11" t="s">
        <v>31</v>
      </c>
      <c r="I42" s="3">
        <f t="shared" si="14"/>
        <v>0.76856269999999993</v>
      </c>
      <c r="J42" s="11" t="s">
        <v>31</v>
      </c>
      <c r="K42" s="3">
        <v>0</v>
      </c>
      <c r="L42" s="11" t="s">
        <v>31</v>
      </c>
      <c r="M42" s="3">
        <v>0</v>
      </c>
      <c r="N42" s="11" t="s">
        <v>31</v>
      </c>
      <c r="O42" s="3">
        <v>0.71114482999999995</v>
      </c>
      <c r="P42" s="11" t="s">
        <v>31</v>
      </c>
      <c r="Q42" s="3">
        <v>5.7417870000000003E-2</v>
      </c>
      <c r="R42" s="11" t="s">
        <v>31</v>
      </c>
      <c r="S42" s="11" t="s">
        <v>31</v>
      </c>
      <c r="T42" s="11" t="s">
        <v>31</v>
      </c>
      <c r="U42" s="11" t="s">
        <v>31</v>
      </c>
      <c r="V42" s="48" t="s">
        <v>359</v>
      </c>
    </row>
    <row r="43" spans="1:22" ht="63" x14ac:dyDescent="0.25">
      <c r="A43" s="7" t="s">
        <v>238</v>
      </c>
      <c r="B43" s="58" t="s">
        <v>239</v>
      </c>
      <c r="C43" s="59" t="s">
        <v>240</v>
      </c>
      <c r="D43" s="3">
        <f>2.42+0.34</f>
        <v>2.76</v>
      </c>
      <c r="E43" s="3">
        <v>0.34</v>
      </c>
      <c r="F43" s="3" t="s">
        <v>31</v>
      </c>
      <c r="G43" s="8">
        <f t="shared" ref="G43:G48" si="15">D43-E43</f>
        <v>2.42</v>
      </c>
      <c r="H43" s="3">
        <f t="shared" ref="H43:I49" si="16">J43+L43+N43+P43</f>
        <v>2.42</v>
      </c>
      <c r="I43" s="3">
        <f t="shared" si="16"/>
        <v>0.82550000000000001</v>
      </c>
      <c r="J43" s="3">
        <v>0</v>
      </c>
      <c r="K43" s="3">
        <v>0</v>
      </c>
      <c r="L43" s="3">
        <v>2.42</v>
      </c>
      <c r="M43" s="3">
        <v>0.79800000000000004</v>
      </c>
      <c r="N43" s="3">
        <v>0</v>
      </c>
      <c r="O43" s="3">
        <v>0</v>
      </c>
      <c r="P43" s="3">
        <v>0</v>
      </c>
      <c r="Q43" s="3">
        <f>27500/1000000</f>
        <v>2.75E-2</v>
      </c>
      <c r="R43" s="11" t="s">
        <v>31</v>
      </c>
      <c r="S43" s="3">
        <v>1.5945</v>
      </c>
      <c r="T43" s="3">
        <v>-1.5945</v>
      </c>
      <c r="U43" s="3">
        <v>-65.888429752066116</v>
      </c>
      <c r="V43" s="48" t="s">
        <v>360</v>
      </c>
    </row>
    <row r="44" spans="1:22" ht="63" x14ac:dyDescent="0.25">
      <c r="A44" s="7" t="s">
        <v>444</v>
      </c>
      <c r="B44" s="60" t="s">
        <v>241</v>
      </c>
      <c r="C44" s="61" t="s">
        <v>242</v>
      </c>
      <c r="D44" s="3">
        <v>1.83</v>
      </c>
      <c r="E44" s="3">
        <v>0</v>
      </c>
      <c r="F44" s="3" t="s">
        <v>31</v>
      </c>
      <c r="G44" s="8">
        <f t="shared" si="15"/>
        <v>1.83</v>
      </c>
      <c r="H44" s="3">
        <f t="shared" si="16"/>
        <v>1.83</v>
      </c>
      <c r="I44" s="3">
        <f t="shared" si="16"/>
        <v>0.24523800000000001</v>
      </c>
      <c r="J44" s="3">
        <v>0</v>
      </c>
      <c r="K44" s="3">
        <v>0</v>
      </c>
      <c r="L44" s="3">
        <v>1.83</v>
      </c>
      <c r="M44" s="3">
        <v>0.24523800000000001</v>
      </c>
      <c r="N44" s="3">
        <v>0</v>
      </c>
      <c r="O44" s="3">
        <v>0</v>
      </c>
      <c r="P44" s="3">
        <v>0</v>
      </c>
      <c r="Q44" s="3">
        <v>0</v>
      </c>
      <c r="R44" s="11" t="s">
        <v>31</v>
      </c>
      <c r="S44" s="3">
        <v>1.584762</v>
      </c>
      <c r="T44" s="3">
        <v>-1.584762</v>
      </c>
      <c r="U44" s="3">
        <v>-86.599016393442625</v>
      </c>
      <c r="V44" s="57" t="s">
        <v>361</v>
      </c>
    </row>
    <row r="45" spans="1:22" ht="63" x14ac:dyDescent="0.25">
      <c r="A45" s="7" t="s">
        <v>445</v>
      </c>
      <c r="B45" s="60" t="s">
        <v>243</v>
      </c>
      <c r="C45" s="61" t="s">
        <v>244</v>
      </c>
      <c r="D45" s="3">
        <v>2.2400000000000002</v>
      </c>
      <c r="E45" s="3">
        <v>0</v>
      </c>
      <c r="F45" s="3" t="s">
        <v>31</v>
      </c>
      <c r="G45" s="8">
        <f t="shared" si="15"/>
        <v>2.2400000000000002</v>
      </c>
      <c r="H45" s="3">
        <f t="shared" si="16"/>
        <v>2.2400000000000002</v>
      </c>
      <c r="I45" s="3">
        <f t="shared" si="16"/>
        <v>1.1444780700000001</v>
      </c>
      <c r="J45" s="3">
        <v>0</v>
      </c>
      <c r="K45" s="3">
        <v>0</v>
      </c>
      <c r="L45" s="3">
        <v>2.2400000000000002</v>
      </c>
      <c r="M45" s="3">
        <v>0.90428224000000001</v>
      </c>
      <c r="N45" s="3">
        <v>0</v>
      </c>
      <c r="O45" s="3">
        <v>0.18528040000000001</v>
      </c>
      <c r="P45" s="3">
        <v>0</v>
      </c>
      <c r="Q45" s="3">
        <v>5.4915430000000001E-2</v>
      </c>
      <c r="R45" s="11" t="s">
        <v>31</v>
      </c>
      <c r="S45" s="3">
        <v>1.0955219300000001</v>
      </c>
      <c r="T45" s="3">
        <v>-1.0955219300000001</v>
      </c>
      <c r="U45" s="3">
        <v>-48.907229017857141</v>
      </c>
      <c r="V45" s="48" t="s">
        <v>362</v>
      </c>
    </row>
    <row r="46" spans="1:22" ht="63" x14ac:dyDescent="0.25">
      <c r="A46" s="7" t="s">
        <v>446</v>
      </c>
      <c r="B46" s="48" t="s">
        <v>204</v>
      </c>
      <c r="C46" s="48" t="s">
        <v>205</v>
      </c>
      <c r="D46" s="3">
        <v>1.42</v>
      </c>
      <c r="E46" s="3">
        <v>0</v>
      </c>
      <c r="F46" s="3" t="s">
        <v>31</v>
      </c>
      <c r="G46" s="8">
        <f t="shared" si="15"/>
        <v>1.42</v>
      </c>
      <c r="H46" s="3">
        <f t="shared" si="16"/>
        <v>1.4200000000000002</v>
      </c>
      <c r="I46" s="3">
        <f t="shared" ref="I46:I51" si="17">K46+M46+O46+Q46</f>
        <v>0.68703099999999995</v>
      </c>
      <c r="J46" s="3">
        <v>0.08</v>
      </c>
      <c r="K46" s="3">
        <v>0.08</v>
      </c>
      <c r="L46" s="3">
        <v>1.34</v>
      </c>
      <c r="M46" s="3">
        <v>0.60703099999999999</v>
      </c>
      <c r="N46" s="3">
        <v>0</v>
      </c>
      <c r="O46" s="3">
        <v>0</v>
      </c>
      <c r="P46" s="3">
        <v>0</v>
      </c>
      <c r="Q46" s="3">
        <v>0</v>
      </c>
      <c r="R46" s="11" t="s">
        <v>31</v>
      </c>
      <c r="S46" s="3">
        <v>0.73296899999999998</v>
      </c>
      <c r="T46" s="3">
        <v>-0.7329690000000002</v>
      </c>
      <c r="U46" s="3">
        <v>-51.617535211267615</v>
      </c>
      <c r="V46" s="47" t="s">
        <v>363</v>
      </c>
    </row>
    <row r="47" spans="1:22" ht="63" x14ac:dyDescent="0.25">
      <c r="A47" s="7" t="s">
        <v>447</v>
      </c>
      <c r="B47" s="60" t="s">
        <v>206</v>
      </c>
      <c r="C47" s="61" t="s">
        <v>207</v>
      </c>
      <c r="D47" s="3">
        <v>0.96</v>
      </c>
      <c r="E47" s="3">
        <v>0</v>
      </c>
      <c r="F47" s="3" t="s">
        <v>31</v>
      </c>
      <c r="G47" s="8">
        <f t="shared" si="15"/>
        <v>0.96</v>
      </c>
      <c r="H47" s="3">
        <f t="shared" si="16"/>
        <v>0.96</v>
      </c>
      <c r="I47" s="3">
        <f t="shared" si="17"/>
        <v>7.0000000000000007E-2</v>
      </c>
      <c r="J47" s="3">
        <v>7.0000000000000007E-2</v>
      </c>
      <c r="K47" s="3">
        <v>7.0000000000000007E-2</v>
      </c>
      <c r="L47" s="3">
        <v>0</v>
      </c>
      <c r="M47" s="3">
        <v>0</v>
      </c>
      <c r="N47" s="3">
        <v>0</v>
      </c>
      <c r="O47" s="3">
        <v>0</v>
      </c>
      <c r="P47" s="3">
        <v>0.89</v>
      </c>
      <c r="Q47" s="3">
        <v>0</v>
      </c>
      <c r="R47" s="11" t="s">
        <v>31</v>
      </c>
      <c r="S47" s="3">
        <v>0.8899999999999999</v>
      </c>
      <c r="T47" s="3">
        <v>-0.8899999999999999</v>
      </c>
      <c r="U47" s="3">
        <v>-92.708333333333329</v>
      </c>
      <c r="V47" s="48" t="s">
        <v>364</v>
      </c>
    </row>
    <row r="48" spans="1:22" ht="63" x14ac:dyDescent="0.25">
      <c r="A48" s="7" t="s">
        <v>448</v>
      </c>
      <c r="B48" s="60" t="s">
        <v>208</v>
      </c>
      <c r="C48" s="7" t="s">
        <v>209</v>
      </c>
      <c r="D48" s="3">
        <v>0.96</v>
      </c>
      <c r="E48" s="3">
        <v>0</v>
      </c>
      <c r="F48" s="3" t="s">
        <v>31</v>
      </c>
      <c r="G48" s="8">
        <f t="shared" si="15"/>
        <v>0.96</v>
      </c>
      <c r="H48" s="3">
        <f t="shared" si="16"/>
        <v>0.95499999999999996</v>
      </c>
      <c r="I48" s="3">
        <f t="shared" si="17"/>
        <v>0.66</v>
      </c>
      <c r="J48" s="3">
        <v>0.95499999999999996</v>
      </c>
      <c r="K48" s="3">
        <v>0.66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11" t="s">
        <v>31</v>
      </c>
      <c r="S48" s="3">
        <v>0.29999999999999993</v>
      </c>
      <c r="T48" s="3">
        <v>-0.29499999999999993</v>
      </c>
      <c r="U48" s="3">
        <v>-30.890052356020938</v>
      </c>
      <c r="V48" s="48" t="s">
        <v>365</v>
      </c>
    </row>
    <row r="49" spans="1:22" ht="97.5" customHeight="1" x14ac:dyDescent="0.25">
      <c r="A49" s="7" t="s">
        <v>449</v>
      </c>
      <c r="B49" s="57" t="s">
        <v>236</v>
      </c>
      <c r="C49" s="47" t="s">
        <v>237</v>
      </c>
      <c r="D49" s="3">
        <v>2.2080000000000002</v>
      </c>
      <c r="E49" s="3">
        <v>2.21</v>
      </c>
      <c r="F49" s="3" t="s">
        <v>31</v>
      </c>
      <c r="G49" s="8">
        <f t="shared" ref="G49" si="18">D49-E49</f>
        <v>-1.9999999999997797E-3</v>
      </c>
      <c r="H49" s="3">
        <f t="shared" si="16"/>
        <v>0</v>
      </c>
      <c r="I49" s="3">
        <f t="shared" si="17"/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11" t="s">
        <v>31</v>
      </c>
      <c r="S49" s="3">
        <v>-1.9999999999997797E-3</v>
      </c>
      <c r="T49" s="3">
        <v>0</v>
      </c>
      <c r="U49" s="3" t="e">
        <v>#DIV/0!</v>
      </c>
      <c r="V49" s="48" t="s">
        <v>366</v>
      </c>
    </row>
    <row r="50" spans="1:22" ht="47.25" x14ac:dyDescent="0.25">
      <c r="A50" s="10" t="s">
        <v>184</v>
      </c>
      <c r="B50" s="62" t="s">
        <v>185</v>
      </c>
      <c r="C50" s="10" t="s">
        <v>33</v>
      </c>
      <c r="D50" s="3">
        <f>SUM(D51)</f>
        <v>3.64</v>
      </c>
      <c r="E50" s="3">
        <f t="shared" ref="E50:Q50" si="19">SUM(E51)</f>
        <v>0</v>
      </c>
      <c r="F50" s="3">
        <f t="shared" si="19"/>
        <v>0</v>
      </c>
      <c r="G50" s="3">
        <f t="shared" ref="G50" si="20">SUM(G51)</f>
        <v>3.64</v>
      </c>
      <c r="H50" s="3">
        <f t="shared" ref="H50" si="21">SUM(H51)</f>
        <v>3.64</v>
      </c>
      <c r="I50" s="3">
        <f t="shared" ref="I50" si="22">SUM(I51)</f>
        <v>0</v>
      </c>
      <c r="J50" s="3">
        <f t="shared" si="19"/>
        <v>0</v>
      </c>
      <c r="K50" s="3">
        <f t="shared" si="19"/>
        <v>0</v>
      </c>
      <c r="L50" s="3">
        <f t="shared" si="19"/>
        <v>0</v>
      </c>
      <c r="M50" s="3">
        <f t="shared" si="19"/>
        <v>0</v>
      </c>
      <c r="N50" s="3">
        <f t="shared" si="19"/>
        <v>0</v>
      </c>
      <c r="O50" s="3">
        <f t="shared" si="19"/>
        <v>0</v>
      </c>
      <c r="P50" s="3">
        <f t="shared" si="19"/>
        <v>3.64</v>
      </c>
      <c r="Q50" s="3">
        <f t="shared" si="19"/>
        <v>0</v>
      </c>
      <c r="R50" s="11" t="s">
        <v>31</v>
      </c>
      <c r="S50" s="3">
        <v>3.64</v>
      </c>
      <c r="T50" s="3">
        <v>-3.64</v>
      </c>
      <c r="U50" s="3">
        <v>-100</v>
      </c>
      <c r="V50" s="10" t="s">
        <v>31</v>
      </c>
    </row>
    <row r="51" spans="1:22" ht="31.5" x14ac:dyDescent="0.25">
      <c r="A51" s="12" t="s">
        <v>186</v>
      </c>
      <c r="B51" s="49" t="s">
        <v>187</v>
      </c>
      <c r="C51" s="50" t="s">
        <v>188</v>
      </c>
      <c r="D51" s="3">
        <v>3.64</v>
      </c>
      <c r="E51" s="3">
        <v>0</v>
      </c>
      <c r="F51" s="3" t="s">
        <v>31</v>
      </c>
      <c r="G51" s="8">
        <f>D51-E51</f>
        <v>3.64</v>
      </c>
      <c r="H51" s="8">
        <f t="shared" ref="H51" si="23">J51+L51+N51+P51</f>
        <v>3.64</v>
      </c>
      <c r="I51" s="3">
        <f t="shared" si="17"/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8">
        <v>3.64</v>
      </c>
      <c r="Q51" s="3">
        <v>0</v>
      </c>
      <c r="R51" s="11"/>
      <c r="S51" s="3">
        <v>3.64</v>
      </c>
      <c r="T51" s="11"/>
      <c r="U51" s="11"/>
      <c r="V51" s="50" t="s">
        <v>367</v>
      </c>
    </row>
    <row r="52" spans="1:22" ht="47.25" x14ac:dyDescent="0.25">
      <c r="A52" s="5" t="s">
        <v>63</v>
      </c>
      <c r="B52" s="85" t="s">
        <v>64</v>
      </c>
      <c r="C52" s="5" t="s">
        <v>33</v>
      </c>
      <c r="D52" s="3">
        <f>D53</f>
        <v>117.50000000000003</v>
      </c>
      <c r="E52" s="3">
        <f>E53</f>
        <v>44.940282150000002</v>
      </c>
      <c r="F52" s="3" t="s">
        <v>31</v>
      </c>
      <c r="G52" s="3">
        <f>G53</f>
        <v>72.559717849999998</v>
      </c>
      <c r="H52" s="3">
        <f>H53</f>
        <v>72.559999999999988</v>
      </c>
      <c r="I52" s="3">
        <f t="shared" ref="I52:Q52" si="24">I53</f>
        <v>48.354524020000007</v>
      </c>
      <c r="J52" s="3">
        <f t="shared" si="24"/>
        <v>6.11</v>
      </c>
      <c r="K52" s="3">
        <f t="shared" si="24"/>
        <v>6.7561453099999991</v>
      </c>
      <c r="L52" s="3">
        <f t="shared" si="24"/>
        <v>8.31</v>
      </c>
      <c r="M52" s="3">
        <f t="shared" si="24"/>
        <v>6.3581853799999983</v>
      </c>
      <c r="N52" s="3">
        <f t="shared" si="24"/>
        <v>29.97</v>
      </c>
      <c r="O52" s="3">
        <f t="shared" si="24"/>
        <v>29.257946690000004</v>
      </c>
      <c r="P52" s="3">
        <f t="shared" si="24"/>
        <v>28.17</v>
      </c>
      <c r="Q52" s="3">
        <f t="shared" si="24"/>
        <v>5.9822466399999996</v>
      </c>
      <c r="R52" s="3" t="s">
        <v>31</v>
      </c>
      <c r="S52" s="3">
        <v>24.205193829999992</v>
      </c>
      <c r="T52" s="3">
        <v>-24.205475979999981</v>
      </c>
      <c r="U52" s="3">
        <v>-33.359255760749704</v>
      </c>
      <c r="V52" s="10" t="s">
        <v>31</v>
      </c>
    </row>
    <row r="53" spans="1:22" ht="31.5" x14ac:dyDescent="0.25">
      <c r="A53" s="88" t="s">
        <v>65</v>
      </c>
      <c r="B53" s="89" t="s">
        <v>66</v>
      </c>
      <c r="C53" s="88" t="s">
        <v>33</v>
      </c>
      <c r="D53" s="3">
        <f t="shared" ref="D53:Q53" si="25">SUM(D54:D96)</f>
        <v>117.50000000000003</v>
      </c>
      <c r="E53" s="3">
        <f t="shared" si="25"/>
        <v>44.940282150000002</v>
      </c>
      <c r="F53" s="3">
        <f t="shared" si="25"/>
        <v>0</v>
      </c>
      <c r="G53" s="3">
        <f t="shared" si="25"/>
        <v>72.559717849999998</v>
      </c>
      <c r="H53" s="3">
        <f t="shared" si="25"/>
        <v>72.559999999999988</v>
      </c>
      <c r="I53" s="3">
        <f t="shared" si="25"/>
        <v>48.354524020000007</v>
      </c>
      <c r="J53" s="3">
        <f t="shared" si="25"/>
        <v>6.11</v>
      </c>
      <c r="K53" s="3">
        <f t="shared" si="25"/>
        <v>6.7561453099999991</v>
      </c>
      <c r="L53" s="3">
        <f t="shared" si="25"/>
        <v>8.31</v>
      </c>
      <c r="M53" s="3">
        <f t="shared" si="25"/>
        <v>6.3581853799999983</v>
      </c>
      <c r="N53" s="3">
        <f t="shared" si="25"/>
        <v>29.97</v>
      </c>
      <c r="O53" s="3">
        <f t="shared" si="25"/>
        <v>29.257946690000004</v>
      </c>
      <c r="P53" s="3">
        <f t="shared" si="25"/>
        <v>28.17</v>
      </c>
      <c r="Q53" s="3">
        <f t="shared" si="25"/>
        <v>5.9822466399999996</v>
      </c>
      <c r="R53" s="3">
        <v>0</v>
      </c>
      <c r="S53" s="3">
        <v>24.205193829999992</v>
      </c>
      <c r="T53" s="3">
        <v>-24.205475979999981</v>
      </c>
      <c r="U53" s="3">
        <v>-33.359255760749704</v>
      </c>
      <c r="V53" s="10" t="s">
        <v>31</v>
      </c>
    </row>
    <row r="54" spans="1:22" ht="47.25" x14ac:dyDescent="0.25">
      <c r="A54" s="7" t="s">
        <v>67</v>
      </c>
      <c r="B54" s="55" t="s">
        <v>189</v>
      </c>
      <c r="C54" s="50" t="s">
        <v>138</v>
      </c>
      <c r="D54" s="3">
        <v>20.47</v>
      </c>
      <c r="E54" s="3">
        <v>0</v>
      </c>
      <c r="F54" s="3" t="s">
        <v>31</v>
      </c>
      <c r="G54" s="3">
        <f>D54-E54</f>
        <v>20.47</v>
      </c>
      <c r="H54" s="1">
        <f>J54+L54+N54+P54</f>
        <v>20.47</v>
      </c>
      <c r="I54" s="1">
        <f>K54+M54+O54+Q54</f>
        <v>20.96252153</v>
      </c>
      <c r="J54" s="3">
        <v>0</v>
      </c>
      <c r="K54" s="3">
        <v>0</v>
      </c>
      <c r="L54" s="3">
        <v>0</v>
      </c>
      <c r="M54" s="3">
        <v>0</v>
      </c>
      <c r="N54" s="3">
        <v>20.47</v>
      </c>
      <c r="O54" s="3">
        <v>20.96252153</v>
      </c>
      <c r="P54" s="3">
        <v>0</v>
      </c>
      <c r="Q54" s="3">
        <v>0</v>
      </c>
      <c r="R54" s="3" t="s">
        <v>31</v>
      </c>
      <c r="S54" s="3">
        <v>-0.49252153000000121</v>
      </c>
      <c r="T54" s="3">
        <v>0.49252153000000121</v>
      </c>
      <c r="U54" s="3">
        <v>2.4060651196873533</v>
      </c>
      <c r="V54" s="48" t="s">
        <v>368</v>
      </c>
    </row>
    <row r="55" spans="1:22" ht="31.5" x14ac:dyDescent="0.25">
      <c r="A55" s="7" t="s">
        <v>450</v>
      </c>
      <c r="B55" s="55" t="s">
        <v>300</v>
      </c>
      <c r="C55" s="48" t="s">
        <v>301</v>
      </c>
      <c r="D55" s="3">
        <v>3.09</v>
      </c>
      <c r="E55" s="3">
        <v>1.36</v>
      </c>
      <c r="F55" s="3" t="s">
        <v>31</v>
      </c>
      <c r="G55" s="3">
        <f t="shared" ref="G55:G63" si="26">D55-E55</f>
        <v>1.7299999999999998</v>
      </c>
      <c r="H55" s="1">
        <f t="shared" ref="H55:H63" si="27">J55+L55+N55+P55</f>
        <v>1.73</v>
      </c>
      <c r="I55" s="1">
        <f t="shared" ref="I55:I65" si="28">K55+M55+O55+Q55</f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1.73</v>
      </c>
      <c r="Q55" s="3">
        <v>0</v>
      </c>
      <c r="R55" s="3" t="s">
        <v>31</v>
      </c>
      <c r="S55" s="3">
        <v>1.7299999999999998</v>
      </c>
      <c r="T55" s="3">
        <v>-1.73</v>
      </c>
      <c r="U55" s="3">
        <v>-100</v>
      </c>
      <c r="V55" s="48" t="s">
        <v>369</v>
      </c>
    </row>
    <row r="56" spans="1:22" ht="31.5" x14ac:dyDescent="0.25">
      <c r="A56" s="7" t="s">
        <v>451</v>
      </c>
      <c r="B56" s="63" t="s">
        <v>302</v>
      </c>
      <c r="C56" s="48" t="s">
        <v>303</v>
      </c>
      <c r="D56" s="3">
        <v>2.17</v>
      </c>
      <c r="E56" s="3">
        <v>0.15</v>
      </c>
      <c r="F56" s="3" t="s">
        <v>31</v>
      </c>
      <c r="G56" s="3">
        <f t="shared" si="26"/>
        <v>2.02</v>
      </c>
      <c r="H56" s="1">
        <f t="shared" si="27"/>
        <v>2.02</v>
      </c>
      <c r="I56" s="1">
        <f t="shared" si="28"/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2.02</v>
      </c>
      <c r="Q56" s="3">
        <v>0</v>
      </c>
      <c r="R56" s="3" t="s">
        <v>31</v>
      </c>
      <c r="S56" s="3">
        <v>2.02</v>
      </c>
      <c r="T56" s="3">
        <v>-2.02</v>
      </c>
      <c r="U56" s="3">
        <v>-100</v>
      </c>
      <c r="V56" s="48" t="s">
        <v>370</v>
      </c>
    </row>
    <row r="57" spans="1:22" ht="31.5" x14ac:dyDescent="0.25">
      <c r="A57" s="7" t="s">
        <v>452</v>
      </c>
      <c r="B57" s="55" t="s">
        <v>304</v>
      </c>
      <c r="C57" s="48" t="s">
        <v>305</v>
      </c>
      <c r="D57" s="3">
        <v>3.48</v>
      </c>
      <c r="E57" s="3">
        <v>0</v>
      </c>
      <c r="F57" s="3" t="s">
        <v>31</v>
      </c>
      <c r="G57" s="3">
        <f t="shared" si="26"/>
        <v>3.48</v>
      </c>
      <c r="H57" s="1">
        <f t="shared" si="27"/>
        <v>3.48</v>
      </c>
      <c r="I57" s="1">
        <f t="shared" si="28"/>
        <v>0</v>
      </c>
      <c r="J57" s="3">
        <v>0</v>
      </c>
      <c r="K57" s="3">
        <v>0</v>
      </c>
      <c r="L57" s="3">
        <v>0</v>
      </c>
      <c r="M57" s="3">
        <v>0</v>
      </c>
      <c r="N57" s="3">
        <v>0</v>
      </c>
      <c r="O57" s="3">
        <v>0</v>
      </c>
      <c r="P57" s="3">
        <v>3.48</v>
      </c>
      <c r="Q57" s="3">
        <v>0</v>
      </c>
      <c r="R57" s="3" t="s">
        <v>31</v>
      </c>
      <c r="S57" s="3">
        <v>3.48</v>
      </c>
      <c r="T57" s="3">
        <v>-3.48</v>
      </c>
      <c r="U57" s="3">
        <v>-100</v>
      </c>
      <c r="V57" s="48" t="s">
        <v>370</v>
      </c>
    </row>
    <row r="58" spans="1:22" ht="47.25" x14ac:dyDescent="0.25">
      <c r="A58" s="7" t="s">
        <v>68</v>
      </c>
      <c r="B58" s="55" t="s">
        <v>306</v>
      </c>
      <c r="C58" s="48" t="s">
        <v>307</v>
      </c>
      <c r="D58" s="3">
        <v>1.1000000000000001</v>
      </c>
      <c r="E58" s="3">
        <v>0.17</v>
      </c>
      <c r="F58" s="3" t="s">
        <v>31</v>
      </c>
      <c r="G58" s="3">
        <f t="shared" si="26"/>
        <v>0.93</v>
      </c>
      <c r="H58" s="1">
        <f t="shared" si="27"/>
        <v>0.93</v>
      </c>
      <c r="I58" s="1">
        <f t="shared" si="28"/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0.93</v>
      </c>
      <c r="Q58" s="3">
        <v>0</v>
      </c>
      <c r="R58" s="3" t="s">
        <v>31</v>
      </c>
      <c r="S58" s="3">
        <v>0.93</v>
      </c>
      <c r="T58" s="3">
        <v>-0.93</v>
      </c>
      <c r="U58" s="3">
        <v>-100</v>
      </c>
      <c r="V58" s="48" t="s">
        <v>371</v>
      </c>
    </row>
    <row r="59" spans="1:22" ht="63" x14ac:dyDescent="0.25">
      <c r="A59" s="7" t="s">
        <v>453</v>
      </c>
      <c r="B59" s="48" t="s">
        <v>308</v>
      </c>
      <c r="C59" s="48" t="s">
        <v>309</v>
      </c>
      <c r="D59" s="3">
        <f>0.24</f>
        <v>0.24</v>
      </c>
      <c r="E59" s="3">
        <v>0.12</v>
      </c>
      <c r="F59" s="3" t="s">
        <v>31</v>
      </c>
      <c r="G59" s="3">
        <f t="shared" si="26"/>
        <v>0.12</v>
      </c>
      <c r="H59" s="1">
        <f t="shared" si="27"/>
        <v>0.12</v>
      </c>
      <c r="I59" s="1">
        <f t="shared" si="28"/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0.12</v>
      </c>
      <c r="Q59" s="3">
        <v>0</v>
      </c>
      <c r="R59" s="3" t="s">
        <v>31</v>
      </c>
      <c r="S59" s="3">
        <v>0.12</v>
      </c>
      <c r="T59" s="3">
        <v>-0.12</v>
      </c>
      <c r="U59" s="3">
        <v>-100</v>
      </c>
      <c r="V59" s="10" t="s">
        <v>372</v>
      </c>
    </row>
    <row r="60" spans="1:22" ht="63" x14ac:dyDescent="0.25">
      <c r="A60" s="7" t="s">
        <v>454</v>
      </c>
      <c r="B60" s="48" t="s">
        <v>310</v>
      </c>
      <c r="C60" s="48" t="s">
        <v>311</v>
      </c>
      <c r="D60" s="3">
        <v>1</v>
      </c>
      <c r="E60" s="3">
        <v>0.19</v>
      </c>
      <c r="F60" s="3" t="s">
        <v>31</v>
      </c>
      <c r="G60" s="3">
        <f t="shared" si="26"/>
        <v>0.81</v>
      </c>
      <c r="H60" s="1">
        <f t="shared" si="27"/>
        <v>0.81</v>
      </c>
      <c r="I60" s="1">
        <f t="shared" si="28"/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0.81</v>
      </c>
      <c r="Q60" s="3">
        <v>0</v>
      </c>
      <c r="R60" s="3" t="s">
        <v>31</v>
      </c>
      <c r="S60" s="3">
        <v>0.81</v>
      </c>
      <c r="T60" s="3">
        <v>-0.81</v>
      </c>
      <c r="U60" s="3">
        <v>-100</v>
      </c>
      <c r="V60" s="10" t="s">
        <v>373</v>
      </c>
    </row>
    <row r="61" spans="1:22" ht="63" x14ac:dyDescent="0.25">
      <c r="A61" s="7" t="s">
        <v>69</v>
      </c>
      <c r="B61" s="64" t="s">
        <v>312</v>
      </c>
      <c r="C61" s="65" t="s">
        <v>313</v>
      </c>
      <c r="D61" s="3">
        <v>1.47</v>
      </c>
      <c r="E61" s="3">
        <v>0</v>
      </c>
      <c r="F61" s="3" t="s">
        <v>31</v>
      </c>
      <c r="G61" s="3">
        <f t="shared" si="26"/>
        <v>1.47</v>
      </c>
      <c r="H61" s="1">
        <f t="shared" si="27"/>
        <v>1.47</v>
      </c>
      <c r="I61" s="1">
        <f t="shared" si="28"/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1.47</v>
      </c>
      <c r="Q61" s="3">
        <v>0</v>
      </c>
      <c r="R61" s="3" t="s">
        <v>31</v>
      </c>
      <c r="S61" s="3">
        <v>1.47</v>
      </c>
      <c r="T61" s="3">
        <v>-1.47</v>
      </c>
      <c r="U61" s="3">
        <v>-100</v>
      </c>
      <c r="V61" s="10" t="s">
        <v>374</v>
      </c>
    </row>
    <row r="62" spans="1:22" ht="63" x14ac:dyDescent="0.25">
      <c r="A62" s="7" t="s">
        <v>455</v>
      </c>
      <c r="B62" s="64" t="s">
        <v>314</v>
      </c>
      <c r="C62" s="65" t="s">
        <v>315</v>
      </c>
      <c r="D62" s="3">
        <v>1.1000000000000001</v>
      </c>
      <c r="E62" s="3">
        <v>0</v>
      </c>
      <c r="F62" s="3" t="s">
        <v>31</v>
      </c>
      <c r="G62" s="3">
        <f t="shared" si="26"/>
        <v>1.1000000000000001</v>
      </c>
      <c r="H62" s="1">
        <f t="shared" si="27"/>
        <v>1.1000000000000001</v>
      </c>
      <c r="I62" s="1">
        <f t="shared" si="28"/>
        <v>0</v>
      </c>
      <c r="J62" s="3"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1.1000000000000001</v>
      </c>
      <c r="Q62" s="3">
        <v>0</v>
      </c>
      <c r="R62" s="3" t="s">
        <v>31</v>
      </c>
      <c r="S62" s="3">
        <v>1.1000000000000001</v>
      </c>
      <c r="T62" s="3">
        <v>-1.1000000000000001</v>
      </c>
      <c r="U62" s="3">
        <v>-100</v>
      </c>
      <c r="V62" s="10" t="s">
        <v>375</v>
      </c>
    </row>
    <row r="63" spans="1:22" ht="63" x14ac:dyDescent="0.25">
      <c r="A63" s="7" t="s">
        <v>456</v>
      </c>
      <c r="B63" s="64" t="s">
        <v>316</v>
      </c>
      <c r="C63" s="65" t="s">
        <v>317</v>
      </c>
      <c r="D63" s="3">
        <v>1.51</v>
      </c>
      <c r="E63" s="3">
        <v>0</v>
      </c>
      <c r="F63" s="3" t="s">
        <v>31</v>
      </c>
      <c r="G63" s="3">
        <f t="shared" si="26"/>
        <v>1.51</v>
      </c>
      <c r="H63" s="1">
        <f t="shared" si="27"/>
        <v>1.51</v>
      </c>
      <c r="I63" s="1">
        <f t="shared" si="28"/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1.51</v>
      </c>
      <c r="Q63" s="3">
        <v>0</v>
      </c>
      <c r="R63" s="3" t="s">
        <v>31</v>
      </c>
      <c r="S63" s="3">
        <v>1.51</v>
      </c>
      <c r="T63" s="3">
        <v>-1.51</v>
      </c>
      <c r="U63" s="3">
        <v>-100</v>
      </c>
      <c r="V63" s="48" t="s">
        <v>376</v>
      </c>
    </row>
    <row r="64" spans="1:22" ht="75" x14ac:dyDescent="0.25">
      <c r="A64" s="7" t="s">
        <v>457</v>
      </c>
      <c r="B64" s="66" t="s">
        <v>341</v>
      </c>
      <c r="C64" s="7" t="s">
        <v>342</v>
      </c>
      <c r="D64" s="3" t="s">
        <v>31</v>
      </c>
      <c r="E64" s="3">
        <v>0</v>
      </c>
      <c r="F64" s="3" t="s">
        <v>31</v>
      </c>
      <c r="G64" s="3" t="s">
        <v>31</v>
      </c>
      <c r="H64" s="3" t="s">
        <v>31</v>
      </c>
      <c r="I64" s="1">
        <f t="shared" si="28"/>
        <v>0.29399999999999998</v>
      </c>
      <c r="J64" s="3" t="s">
        <v>31</v>
      </c>
      <c r="K64" s="3">
        <v>0</v>
      </c>
      <c r="L64" s="3" t="s">
        <v>31</v>
      </c>
      <c r="M64" s="3">
        <v>0</v>
      </c>
      <c r="N64" s="3" t="s">
        <v>31</v>
      </c>
      <c r="O64" s="3">
        <v>0</v>
      </c>
      <c r="P64" s="3" t="s">
        <v>31</v>
      </c>
      <c r="Q64" s="3">
        <v>0.29399999999999998</v>
      </c>
      <c r="R64" s="11" t="s">
        <v>31</v>
      </c>
      <c r="S64" s="3" t="s">
        <v>31</v>
      </c>
      <c r="T64" s="3" t="s">
        <v>31</v>
      </c>
      <c r="U64" s="3" t="s">
        <v>31</v>
      </c>
      <c r="V64" s="53" t="s">
        <v>377</v>
      </c>
    </row>
    <row r="65" spans="1:22" ht="56.25" x14ac:dyDescent="0.25">
      <c r="A65" s="7" t="s">
        <v>70</v>
      </c>
      <c r="B65" s="67" t="s">
        <v>343</v>
      </c>
      <c r="C65" s="7" t="s">
        <v>344</v>
      </c>
      <c r="D65" s="3" t="s">
        <v>31</v>
      </c>
      <c r="E65" s="3">
        <v>0</v>
      </c>
      <c r="F65" s="3" t="s">
        <v>31</v>
      </c>
      <c r="G65" s="3" t="s">
        <v>31</v>
      </c>
      <c r="H65" s="3" t="s">
        <v>31</v>
      </c>
      <c r="I65" s="1">
        <f t="shared" si="28"/>
        <v>0.70039205000000004</v>
      </c>
      <c r="J65" s="3" t="s">
        <v>31</v>
      </c>
      <c r="K65" s="3">
        <v>0</v>
      </c>
      <c r="L65" s="3" t="s">
        <v>31</v>
      </c>
      <c r="M65" s="3">
        <v>0</v>
      </c>
      <c r="N65" s="3" t="s">
        <v>31</v>
      </c>
      <c r="O65" s="3">
        <v>0</v>
      </c>
      <c r="P65" s="3" t="s">
        <v>31</v>
      </c>
      <c r="Q65" s="3">
        <v>0.70039205000000004</v>
      </c>
      <c r="R65" s="11" t="s">
        <v>31</v>
      </c>
      <c r="S65" s="3" t="s">
        <v>31</v>
      </c>
      <c r="T65" s="3" t="s">
        <v>31</v>
      </c>
      <c r="U65" s="3" t="s">
        <v>31</v>
      </c>
      <c r="V65" s="53" t="s">
        <v>378</v>
      </c>
    </row>
    <row r="66" spans="1:22" ht="78.75" x14ac:dyDescent="0.25">
      <c r="A66" s="7" t="s">
        <v>71</v>
      </c>
      <c r="B66" s="63" t="s">
        <v>190</v>
      </c>
      <c r="C66" s="48" t="s">
        <v>191</v>
      </c>
      <c r="D66" s="3">
        <v>6.1</v>
      </c>
      <c r="E66" s="3">
        <v>0</v>
      </c>
      <c r="F66" s="3" t="s">
        <v>31</v>
      </c>
      <c r="G66" s="3">
        <f t="shared" ref="G66:G71" si="29">D66-E66</f>
        <v>6.1</v>
      </c>
      <c r="H66" s="1">
        <f t="shared" ref="H66:I66" si="30">J66+L66+N66+P66</f>
        <v>6.1</v>
      </c>
      <c r="I66" s="1">
        <f t="shared" si="30"/>
        <v>0.74700350000000004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0.74700350000000004</v>
      </c>
      <c r="P66" s="3">
        <v>6.1</v>
      </c>
      <c r="Q66" s="3">
        <v>0</v>
      </c>
      <c r="R66" s="3" t="s">
        <v>31</v>
      </c>
      <c r="S66" s="3">
        <v>5.3529964999999997</v>
      </c>
      <c r="T66" s="3">
        <v>-5.3529964999999997</v>
      </c>
      <c r="U66" s="3">
        <v>-87.754040983606558</v>
      </c>
      <c r="V66" s="48" t="s">
        <v>379</v>
      </c>
    </row>
    <row r="67" spans="1:22" ht="94.5" x14ac:dyDescent="0.25">
      <c r="A67" s="7" t="s">
        <v>72</v>
      </c>
      <c r="B67" s="63" t="s">
        <v>192</v>
      </c>
      <c r="C67" s="48" t="s">
        <v>193</v>
      </c>
      <c r="D67" s="3">
        <v>0.74</v>
      </c>
      <c r="E67" s="3">
        <v>0</v>
      </c>
      <c r="F67" s="3" t="s">
        <v>31</v>
      </c>
      <c r="G67" s="3">
        <f t="shared" si="29"/>
        <v>0.74</v>
      </c>
      <c r="H67" s="1">
        <f t="shared" ref="H67" si="31">J67+L67+N67+P67</f>
        <v>0.74</v>
      </c>
      <c r="I67" s="1">
        <f t="shared" ref="H67:I96" si="32">K67+M67+O67+Q67</f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0.74</v>
      </c>
      <c r="Q67" s="3">
        <v>0</v>
      </c>
      <c r="R67" s="3" t="s">
        <v>31</v>
      </c>
      <c r="S67" s="3">
        <v>0.74</v>
      </c>
      <c r="T67" s="3">
        <v>-0.74</v>
      </c>
      <c r="U67" s="3">
        <v>-100</v>
      </c>
      <c r="V67" s="48" t="s">
        <v>380</v>
      </c>
    </row>
    <row r="68" spans="1:22" ht="94.5" x14ac:dyDescent="0.25">
      <c r="A68" s="7" t="s">
        <v>73</v>
      </c>
      <c r="B68" s="55" t="s">
        <v>194</v>
      </c>
      <c r="C68" s="50" t="s">
        <v>145</v>
      </c>
      <c r="D68" s="3">
        <v>16.350000000000001</v>
      </c>
      <c r="E68" s="3">
        <f>1.26694915+15.08</f>
        <v>16.34694915</v>
      </c>
      <c r="F68" s="3" t="s">
        <v>31</v>
      </c>
      <c r="G68" s="3">
        <f t="shared" si="29"/>
        <v>3.0508500000010486E-3</v>
      </c>
      <c r="H68" s="3" t="s">
        <v>31</v>
      </c>
      <c r="I68" s="3">
        <v>0</v>
      </c>
      <c r="J68" s="3" t="s">
        <v>31</v>
      </c>
      <c r="K68" s="3">
        <v>0</v>
      </c>
      <c r="L68" s="3" t="s">
        <v>31</v>
      </c>
      <c r="M68" s="3">
        <v>0</v>
      </c>
      <c r="N68" s="3" t="s">
        <v>31</v>
      </c>
      <c r="O68" s="3">
        <v>0</v>
      </c>
      <c r="P68" s="3" t="s">
        <v>31</v>
      </c>
      <c r="Q68" s="3">
        <v>0</v>
      </c>
      <c r="R68" s="11" t="s">
        <v>31</v>
      </c>
      <c r="S68" s="3" t="s">
        <v>31</v>
      </c>
      <c r="T68" s="3" t="s">
        <v>31</v>
      </c>
      <c r="U68" s="3" t="s">
        <v>31</v>
      </c>
      <c r="V68" s="10" t="s">
        <v>318</v>
      </c>
    </row>
    <row r="69" spans="1:22" ht="63" x14ac:dyDescent="0.25">
      <c r="A69" s="7" t="s">
        <v>74</v>
      </c>
      <c r="B69" s="58" t="s">
        <v>285</v>
      </c>
      <c r="C69" s="59" t="s">
        <v>286</v>
      </c>
      <c r="D69" s="3">
        <v>3.24</v>
      </c>
      <c r="E69" s="3">
        <v>7.0000000000000007E-2</v>
      </c>
      <c r="F69" s="3" t="s">
        <v>31</v>
      </c>
      <c r="G69" s="3">
        <f t="shared" si="29"/>
        <v>3.1700000000000004</v>
      </c>
      <c r="H69" s="1">
        <f t="shared" si="32"/>
        <v>3.17</v>
      </c>
      <c r="I69" s="1">
        <f t="shared" si="32"/>
        <v>2.5975435600000001</v>
      </c>
      <c r="J69" s="3">
        <v>0</v>
      </c>
      <c r="K69" s="3">
        <v>0</v>
      </c>
      <c r="L69" s="3">
        <v>0</v>
      </c>
      <c r="M69" s="3">
        <v>0</v>
      </c>
      <c r="N69" s="3">
        <v>3.17</v>
      </c>
      <c r="O69" s="3">
        <v>1.76158434</v>
      </c>
      <c r="P69" s="3">
        <v>0</v>
      </c>
      <c r="Q69" s="3">
        <v>0.83595922</v>
      </c>
      <c r="R69" s="3" t="s">
        <v>31</v>
      </c>
      <c r="S69" s="3">
        <v>0.57245644000000029</v>
      </c>
      <c r="T69" s="3">
        <v>-0.57245643999999984</v>
      </c>
      <c r="U69" s="3">
        <v>-18.058562776025234</v>
      </c>
      <c r="V69" s="53" t="s">
        <v>381</v>
      </c>
    </row>
    <row r="70" spans="1:22" ht="47.25" x14ac:dyDescent="0.25">
      <c r="A70" s="7" t="s">
        <v>75</v>
      </c>
      <c r="B70" s="58" t="s">
        <v>287</v>
      </c>
      <c r="C70" s="59" t="s">
        <v>288</v>
      </c>
      <c r="D70" s="3">
        <v>0.81</v>
      </c>
      <c r="E70" s="3">
        <v>0</v>
      </c>
      <c r="F70" s="3" t="s">
        <v>31</v>
      </c>
      <c r="G70" s="3">
        <f t="shared" si="29"/>
        <v>0.81</v>
      </c>
      <c r="H70" s="1">
        <f t="shared" si="32"/>
        <v>0.81</v>
      </c>
      <c r="I70" s="1">
        <f t="shared" si="32"/>
        <v>1.03209241</v>
      </c>
      <c r="J70" s="3">
        <v>0</v>
      </c>
      <c r="K70" s="3">
        <v>0</v>
      </c>
      <c r="L70" s="3">
        <v>0</v>
      </c>
      <c r="M70" s="3">
        <v>0</v>
      </c>
      <c r="N70" s="3">
        <v>0.81</v>
      </c>
      <c r="O70" s="3">
        <v>1.03209241</v>
      </c>
      <c r="P70" s="3">
        <v>0</v>
      </c>
      <c r="Q70" s="3">
        <v>0</v>
      </c>
      <c r="R70" s="3" t="s">
        <v>31</v>
      </c>
      <c r="S70" s="3">
        <v>-0.22209240999999991</v>
      </c>
      <c r="T70" s="3">
        <v>0.22209240999999991</v>
      </c>
      <c r="U70" s="3">
        <v>27.418816049382706</v>
      </c>
      <c r="V70" s="53" t="s">
        <v>382</v>
      </c>
    </row>
    <row r="71" spans="1:22" ht="47.25" x14ac:dyDescent="0.25">
      <c r="A71" s="7" t="s">
        <v>76</v>
      </c>
      <c r="B71" s="58" t="s">
        <v>289</v>
      </c>
      <c r="C71" s="59" t="s">
        <v>290</v>
      </c>
      <c r="D71" s="3">
        <v>0.97</v>
      </c>
      <c r="E71" s="3">
        <v>0</v>
      </c>
      <c r="F71" s="3" t="s">
        <v>31</v>
      </c>
      <c r="G71" s="3">
        <f t="shared" si="29"/>
        <v>0.97</v>
      </c>
      <c r="H71" s="1">
        <f t="shared" si="32"/>
        <v>0.97</v>
      </c>
      <c r="I71" s="1">
        <f t="shared" si="32"/>
        <v>0.82929739000000002</v>
      </c>
      <c r="J71" s="3">
        <v>0</v>
      </c>
      <c r="K71" s="3">
        <v>0</v>
      </c>
      <c r="L71" s="3">
        <v>0</v>
      </c>
      <c r="M71" s="3">
        <v>0</v>
      </c>
      <c r="N71" s="3">
        <v>0.97</v>
      </c>
      <c r="O71" s="3">
        <v>0.82929739000000002</v>
      </c>
      <c r="P71" s="3">
        <v>0</v>
      </c>
      <c r="Q71" s="3">
        <v>0</v>
      </c>
      <c r="R71" s="3" t="s">
        <v>31</v>
      </c>
      <c r="S71" s="3">
        <v>0.14070260999999995</v>
      </c>
      <c r="T71" s="3">
        <v>-0.14070260999999995</v>
      </c>
      <c r="U71" s="3">
        <v>-14.505423711340201</v>
      </c>
      <c r="V71" s="53" t="s">
        <v>383</v>
      </c>
    </row>
    <row r="72" spans="1:22" ht="31.5" x14ac:dyDescent="0.25">
      <c r="A72" s="7" t="s">
        <v>77</v>
      </c>
      <c r="B72" s="58" t="s">
        <v>245</v>
      </c>
      <c r="C72" s="59" t="s">
        <v>246</v>
      </c>
      <c r="D72" s="3">
        <v>3.39</v>
      </c>
      <c r="E72" s="3">
        <v>0.18</v>
      </c>
      <c r="F72" s="3" t="s">
        <v>31</v>
      </c>
      <c r="G72" s="3">
        <f t="shared" ref="G72:G81" si="33">D72-E72</f>
        <v>3.21</v>
      </c>
      <c r="H72" s="1">
        <f t="shared" ref="H72:I87" si="34">J72+L72+N72+P72</f>
        <v>3.21</v>
      </c>
      <c r="I72" s="1">
        <f t="shared" si="34"/>
        <v>3.3887589999999999</v>
      </c>
      <c r="J72" s="3">
        <v>0</v>
      </c>
      <c r="K72" s="3">
        <v>0</v>
      </c>
      <c r="L72" s="3">
        <v>3.21</v>
      </c>
      <c r="M72" s="3">
        <v>3.3887589999999999</v>
      </c>
      <c r="N72" s="3">
        <v>0</v>
      </c>
      <c r="O72" s="3">
        <v>0</v>
      </c>
      <c r="P72" s="3">
        <v>0</v>
      </c>
      <c r="Q72" s="3">
        <v>0</v>
      </c>
      <c r="R72" s="3" t="s">
        <v>31</v>
      </c>
      <c r="S72" s="3">
        <v>-0.17875899999999989</v>
      </c>
      <c r="T72" s="3">
        <v>0.17875899999999989</v>
      </c>
      <c r="U72" s="3">
        <v>5.5688161993769434</v>
      </c>
      <c r="V72" s="53" t="s">
        <v>384</v>
      </c>
    </row>
    <row r="73" spans="1:22" ht="47.25" x14ac:dyDescent="0.25">
      <c r="A73" s="7" t="s">
        <v>78</v>
      </c>
      <c r="B73" s="58" t="s">
        <v>247</v>
      </c>
      <c r="C73" s="59" t="s">
        <v>248</v>
      </c>
      <c r="D73" s="3" t="s">
        <v>31</v>
      </c>
      <c r="E73" s="3">
        <v>0</v>
      </c>
      <c r="F73" s="3" t="s">
        <v>31</v>
      </c>
      <c r="G73" s="3" t="s">
        <v>31</v>
      </c>
      <c r="H73" s="3" t="s">
        <v>31</v>
      </c>
      <c r="I73" s="1">
        <f t="shared" si="34"/>
        <v>0.34012300000000001</v>
      </c>
      <c r="J73" s="3" t="s">
        <v>31</v>
      </c>
      <c r="K73" s="3">
        <v>0</v>
      </c>
      <c r="L73" s="3" t="s">
        <v>31</v>
      </c>
      <c r="M73" s="3">
        <f>6880/1000000</f>
        <v>6.8799999999999998E-3</v>
      </c>
      <c r="N73" s="3" t="s">
        <v>31</v>
      </c>
      <c r="O73" s="3">
        <v>0</v>
      </c>
      <c r="P73" s="3" t="s">
        <v>31</v>
      </c>
      <c r="Q73" s="3">
        <v>0.33324300000000001</v>
      </c>
      <c r="R73" s="3" t="s">
        <v>31</v>
      </c>
      <c r="S73" s="3" t="s">
        <v>31</v>
      </c>
      <c r="T73" s="3" t="s">
        <v>31</v>
      </c>
      <c r="U73" s="3" t="s">
        <v>31</v>
      </c>
      <c r="V73" s="10" t="s">
        <v>385</v>
      </c>
    </row>
    <row r="74" spans="1:22" ht="47.25" x14ac:dyDescent="0.25">
      <c r="A74" s="7" t="s">
        <v>79</v>
      </c>
      <c r="B74" s="58" t="s">
        <v>249</v>
      </c>
      <c r="C74" s="59" t="s">
        <v>250</v>
      </c>
      <c r="D74" s="3">
        <v>6.54</v>
      </c>
      <c r="E74" s="3">
        <v>0.3</v>
      </c>
      <c r="F74" s="3" t="s">
        <v>31</v>
      </c>
      <c r="G74" s="3">
        <f t="shared" si="33"/>
        <v>6.24</v>
      </c>
      <c r="H74" s="1">
        <f t="shared" si="34"/>
        <v>6.24</v>
      </c>
      <c r="I74" s="1">
        <f t="shared" si="34"/>
        <v>2.3503649800000002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6.24</v>
      </c>
      <c r="Q74" s="3">
        <v>2.3503649800000002</v>
      </c>
      <c r="R74" s="3" t="s">
        <v>31</v>
      </c>
      <c r="S74" s="3">
        <v>3.8896350200000001</v>
      </c>
      <c r="T74" s="3">
        <v>-3.8896350200000001</v>
      </c>
      <c r="U74" s="3">
        <v>-62.333894551282057</v>
      </c>
      <c r="V74" s="53" t="s">
        <v>386</v>
      </c>
    </row>
    <row r="75" spans="1:22" ht="47.25" x14ac:dyDescent="0.25">
      <c r="A75" s="7" t="s">
        <v>80</v>
      </c>
      <c r="B75" s="68" t="s">
        <v>251</v>
      </c>
      <c r="C75" s="7" t="s">
        <v>252</v>
      </c>
      <c r="D75" s="3">
        <v>0.19</v>
      </c>
      <c r="E75" s="3">
        <v>0</v>
      </c>
      <c r="F75" s="3" t="s">
        <v>31</v>
      </c>
      <c r="G75" s="3">
        <f t="shared" si="33"/>
        <v>0.19</v>
      </c>
      <c r="H75" s="1">
        <f t="shared" si="34"/>
        <v>0.19</v>
      </c>
      <c r="I75" s="1">
        <f t="shared" si="34"/>
        <v>0.18369568</v>
      </c>
      <c r="J75" s="3">
        <v>0</v>
      </c>
      <c r="K75" s="3">
        <v>0</v>
      </c>
      <c r="L75" s="3">
        <v>0</v>
      </c>
      <c r="M75" s="3">
        <f>3830/1000000</f>
        <v>3.8300000000000001E-3</v>
      </c>
      <c r="N75" s="3">
        <v>0</v>
      </c>
      <c r="O75" s="3">
        <v>0</v>
      </c>
      <c r="P75" s="3">
        <v>0.19</v>
      </c>
      <c r="Q75" s="3">
        <v>0.17986568</v>
      </c>
      <c r="R75" s="3" t="s">
        <v>31</v>
      </c>
      <c r="S75" s="3">
        <v>6.3043200000000021E-3</v>
      </c>
      <c r="T75" s="3">
        <v>-6.3043200000000021E-3</v>
      </c>
      <c r="U75" s="3">
        <v>-3.3180631578947377</v>
      </c>
      <c r="V75" s="53" t="s">
        <v>362</v>
      </c>
    </row>
    <row r="76" spans="1:22" ht="47.25" x14ac:dyDescent="0.25">
      <c r="A76" s="7" t="s">
        <v>81</v>
      </c>
      <c r="B76" s="68" t="s">
        <v>253</v>
      </c>
      <c r="C76" s="7" t="s">
        <v>254</v>
      </c>
      <c r="D76" s="3">
        <v>0.15</v>
      </c>
      <c r="E76" s="3">
        <v>0</v>
      </c>
      <c r="F76" s="3" t="s">
        <v>31</v>
      </c>
      <c r="G76" s="3">
        <f t="shared" si="33"/>
        <v>0.15</v>
      </c>
      <c r="H76" s="1">
        <f t="shared" si="34"/>
        <v>0.15</v>
      </c>
      <c r="I76" s="1">
        <f t="shared" si="34"/>
        <v>7.2716000000000003E-2</v>
      </c>
      <c r="J76" s="3">
        <v>0</v>
      </c>
      <c r="K76" s="3">
        <v>0</v>
      </c>
      <c r="L76" s="3">
        <v>0.15</v>
      </c>
      <c r="M76" s="3">
        <v>7.2716000000000003E-2</v>
      </c>
      <c r="N76" s="3">
        <v>0</v>
      </c>
      <c r="O76" s="3">
        <v>0</v>
      </c>
      <c r="P76" s="3">
        <v>0</v>
      </c>
      <c r="Q76" s="3">
        <v>0</v>
      </c>
      <c r="R76" s="3" t="s">
        <v>31</v>
      </c>
      <c r="S76" s="3">
        <v>7.7283999999999992E-2</v>
      </c>
      <c r="T76" s="3">
        <v>-7.7283999999999992E-2</v>
      </c>
      <c r="U76" s="3">
        <v>-51.522666666666659</v>
      </c>
      <c r="V76" s="53" t="s">
        <v>387</v>
      </c>
    </row>
    <row r="77" spans="1:22" ht="47.25" x14ac:dyDescent="0.25">
      <c r="A77" s="7" t="s">
        <v>82</v>
      </c>
      <c r="B77" s="68" t="s">
        <v>255</v>
      </c>
      <c r="C77" s="7" t="s">
        <v>256</v>
      </c>
      <c r="D77" s="3">
        <v>0.92</v>
      </c>
      <c r="E77" s="3">
        <v>0</v>
      </c>
      <c r="F77" s="3" t="s">
        <v>31</v>
      </c>
      <c r="G77" s="3">
        <f t="shared" si="33"/>
        <v>0.92</v>
      </c>
      <c r="H77" s="1">
        <f t="shared" si="34"/>
        <v>0.92</v>
      </c>
      <c r="I77" s="1">
        <f t="shared" si="34"/>
        <v>0.74353429000000004</v>
      </c>
      <c r="J77" s="3">
        <v>0</v>
      </c>
      <c r="K77" s="3">
        <v>0</v>
      </c>
      <c r="L77" s="3">
        <v>0</v>
      </c>
      <c r="M77" s="3">
        <v>1.917E-2</v>
      </c>
      <c r="N77" s="3">
        <v>0.92</v>
      </c>
      <c r="O77" s="3">
        <v>0.72436429000000002</v>
      </c>
      <c r="P77" s="3">
        <v>0</v>
      </c>
      <c r="Q77" s="3">
        <v>0</v>
      </c>
      <c r="R77" s="3" t="s">
        <v>31</v>
      </c>
      <c r="S77" s="3">
        <v>0.17646571</v>
      </c>
      <c r="T77" s="3">
        <v>-0.17646571</v>
      </c>
      <c r="U77" s="3">
        <v>-19.181055434782607</v>
      </c>
      <c r="V77" s="53" t="s">
        <v>388</v>
      </c>
    </row>
    <row r="78" spans="1:22" ht="63" x14ac:dyDescent="0.25">
      <c r="A78" s="7" t="s">
        <v>83</v>
      </c>
      <c r="B78" s="68" t="s">
        <v>257</v>
      </c>
      <c r="C78" s="7" t="s">
        <v>258</v>
      </c>
      <c r="D78" s="3" t="s">
        <v>31</v>
      </c>
      <c r="E78" s="3">
        <v>0</v>
      </c>
      <c r="F78" s="3" t="s">
        <v>31</v>
      </c>
      <c r="G78" s="3" t="s">
        <v>31</v>
      </c>
      <c r="H78" s="3" t="s">
        <v>31</v>
      </c>
      <c r="I78" s="1">
        <f t="shared" si="34"/>
        <v>3.074E-2</v>
      </c>
      <c r="J78" s="3" t="s">
        <v>31</v>
      </c>
      <c r="K78" s="3">
        <v>0</v>
      </c>
      <c r="L78" s="3" t="s">
        <v>31</v>
      </c>
      <c r="M78" s="3">
        <v>3.074E-2</v>
      </c>
      <c r="N78" s="3" t="s">
        <v>31</v>
      </c>
      <c r="O78" s="3">
        <v>0</v>
      </c>
      <c r="P78" s="3" t="s">
        <v>31</v>
      </c>
      <c r="Q78" s="3">
        <v>0</v>
      </c>
      <c r="R78" s="3" t="s">
        <v>31</v>
      </c>
      <c r="S78" s="3" t="s">
        <v>31</v>
      </c>
      <c r="T78" s="3" t="s">
        <v>31</v>
      </c>
      <c r="U78" s="3" t="s">
        <v>31</v>
      </c>
      <c r="V78" s="53" t="s">
        <v>389</v>
      </c>
    </row>
    <row r="79" spans="1:22" ht="47.25" x14ac:dyDescent="0.25">
      <c r="A79" s="7" t="s">
        <v>84</v>
      </c>
      <c r="B79" s="68" t="s">
        <v>259</v>
      </c>
      <c r="C79" s="7" t="s">
        <v>260</v>
      </c>
      <c r="D79" s="3" t="s">
        <v>31</v>
      </c>
      <c r="E79" s="3">
        <v>0</v>
      </c>
      <c r="F79" s="3" t="s">
        <v>31</v>
      </c>
      <c r="G79" s="3" t="s">
        <v>31</v>
      </c>
      <c r="H79" s="3" t="s">
        <v>31</v>
      </c>
      <c r="I79" s="1">
        <f t="shared" si="34"/>
        <v>0.21740100000000001</v>
      </c>
      <c r="J79" s="3" t="s">
        <v>31</v>
      </c>
      <c r="K79" s="3">
        <v>0</v>
      </c>
      <c r="L79" s="3" t="s">
        <v>31</v>
      </c>
      <c r="M79" s="3">
        <v>0.21740100000000001</v>
      </c>
      <c r="N79" s="3" t="s">
        <v>31</v>
      </c>
      <c r="O79" s="3">
        <v>0</v>
      </c>
      <c r="P79" s="3" t="s">
        <v>31</v>
      </c>
      <c r="Q79" s="3">
        <v>0</v>
      </c>
      <c r="R79" s="3" t="s">
        <v>31</v>
      </c>
      <c r="S79" s="3" t="s">
        <v>31</v>
      </c>
      <c r="T79" s="3" t="s">
        <v>31</v>
      </c>
      <c r="U79" s="3" t="s">
        <v>31</v>
      </c>
      <c r="V79" s="53" t="s">
        <v>390</v>
      </c>
    </row>
    <row r="80" spans="1:22" ht="78.75" x14ac:dyDescent="0.25">
      <c r="A80" s="7" t="s">
        <v>85</v>
      </c>
      <c r="B80" s="68" t="s">
        <v>261</v>
      </c>
      <c r="C80" s="7" t="s">
        <v>262</v>
      </c>
      <c r="D80" s="3" t="s">
        <v>31</v>
      </c>
      <c r="E80" s="3">
        <v>0</v>
      </c>
      <c r="F80" s="3" t="s">
        <v>31</v>
      </c>
      <c r="G80" s="3" t="s">
        <v>31</v>
      </c>
      <c r="H80" s="3" t="s">
        <v>31</v>
      </c>
      <c r="I80" s="1">
        <f t="shared" si="34"/>
        <v>2.3859999999999999E-2</v>
      </c>
      <c r="J80" s="3" t="s">
        <v>31</v>
      </c>
      <c r="K80" s="3">
        <v>0</v>
      </c>
      <c r="L80" s="3" t="s">
        <v>31</v>
      </c>
      <c r="M80" s="3">
        <v>2.3859999999999999E-2</v>
      </c>
      <c r="N80" s="3" t="s">
        <v>31</v>
      </c>
      <c r="O80" s="3">
        <v>0</v>
      </c>
      <c r="P80" s="3" t="s">
        <v>31</v>
      </c>
      <c r="Q80" s="3">
        <v>0</v>
      </c>
      <c r="R80" s="3" t="s">
        <v>31</v>
      </c>
      <c r="S80" s="3" t="s">
        <v>31</v>
      </c>
      <c r="T80" s="3" t="s">
        <v>31</v>
      </c>
      <c r="U80" s="3" t="s">
        <v>31</v>
      </c>
      <c r="V80" s="53" t="s">
        <v>391</v>
      </c>
    </row>
    <row r="81" spans="1:22" ht="31.5" x14ac:dyDescent="0.25">
      <c r="A81" s="7" t="s">
        <v>458</v>
      </c>
      <c r="B81" s="68" t="s">
        <v>263</v>
      </c>
      <c r="C81" s="59" t="s">
        <v>264</v>
      </c>
      <c r="D81" s="3">
        <v>2.62</v>
      </c>
      <c r="E81" s="3">
        <v>0.113333</v>
      </c>
      <c r="F81" s="3" t="s">
        <v>31</v>
      </c>
      <c r="G81" s="3">
        <f t="shared" si="33"/>
        <v>2.5066670000000002</v>
      </c>
      <c r="H81" s="1">
        <f t="shared" si="34"/>
        <v>2.5099999999999998</v>
      </c>
      <c r="I81" s="1">
        <f t="shared" si="34"/>
        <v>2.086884</v>
      </c>
      <c r="J81" s="3">
        <v>0</v>
      </c>
      <c r="K81" s="3">
        <v>0</v>
      </c>
      <c r="L81" s="3">
        <v>2.5099999999999998</v>
      </c>
      <c r="M81" s="3">
        <v>2.086884</v>
      </c>
      <c r="N81" s="3">
        <v>0</v>
      </c>
      <c r="O81" s="3">
        <v>0</v>
      </c>
      <c r="P81" s="3">
        <v>0</v>
      </c>
      <c r="Q81" s="3">
        <v>0</v>
      </c>
      <c r="R81" s="3" t="s">
        <v>31</v>
      </c>
      <c r="S81" s="3">
        <v>0.41978300000000024</v>
      </c>
      <c r="T81" s="3">
        <v>-0.42311599999999983</v>
      </c>
      <c r="U81" s="3">
        <v>-16.857211155378479</v>
      </c>
      <c r="V81" s="10" t="s">
        <v>384</v>
      </c>
    </row>
    <row r="82" spans="1:22" ht="31.5" x14ac:dyDescent="0.25">
      <c r="A82" s="7" t="s">
        <v>459</v>
      </c>
      <c r="B82" s="58" t="s">
        <v>154</v>
      </c>
      <c r="C82" s="59" t="s">
        <v>155</v>
      </c>
      <c r="D82" s="3">
        <v>1.9</v>
      </c>
      <c r="E82" s="3">
        <v>0</v>
      </c>
      <c r="F82" s="3" t="s">
        <v>31</v>
      </c>
      <c r="G82" s="3">
        <f t="shared" ref="G82:G96" si="35">D82-E82</f>
        <v>1.9</v>
      </c>
      <c r="H82" s="1">
        <f t="shared" si="34"/>
        <v>1.9</v>
      </c>
      <c r="I82" s="1">
        <f t="shared" si="32"/>
        <v>1.6739999999999999</v>
      </c>
      <c r="J82" s="3">
        <v>1.9</v>
      </c>
      <c r="K82" s="3">
        <v>1.6739999999999999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 t="s">
        <v>31</v>
      </c>
      <c r="S82" s="3">
        <v>0.22599999999999998</v>
      </c>
      <c r="T82" s="3">
        <v>-0.22599999999999998</v>
      </c>
      <c r="U82" s="3">
        <v>-11.894736842105262</v>
      </c>
      <c r="V82" s="48" t="s">
        <v>384</v>
      </c>
    </row>
    <row r="83" spans="1:22" ht="63" x14ac:dyDescent="0.25">
      <c r="A83" s="7" t="s">
        <v>460</v>
      </c>
      <c r="B83" s="58" t="s">
        <v>158</v>
      </c>
      <c r="C83" s="59" t="s">
        <v>159</v>
      </c>
      <c r="D83" s="3">
        <v>2.31</v>
      </c>
      <c r="E83" s="3">
        <v>2.31</v>
      </c>
      <c r="F83" s="3" t="s">
        <v>31</v>
      </c>
      <c r="G83" s="3">
        <f t="shared" si="35"/>
        <v>0</v>
      </c>
      <c r="H83" s="3" t="s">
        <v>31</v>
      </c>
      <c r="I83" s="3">
        <v>0</v>
      </c>
      <c r="J83" s="3" t="s">
        <v>31</v>
      </c>
      <c r="K83" s="3">
        <v>0</v>
      </c>
      <c r="L83" s="3" t="s">
        <v>31</v>
      </c>
      <c r="M83" s="3">
        <v>0</v>
      </c>
      <c r="N83" s="3" t="s">
        <v>31</v>
      </c>
      <c r="O83" s="3">
        <v>0</v>
      </c>
      <c r="P83" s="3" t="s">
        <v>31</v>
      </c>
      <c r="Q83" s="3">
        <v>0</v>
      </c>
      <c r="R83" s="11" t="s">
        <v>31</v>
      </c>
      <c r="S83" s="3" t="s">
        <v>31</v>
      </c>
      <c r="T83" s="3" t="s">
        <v>31</v>
      </c>
      <c r="U83" s="3" t="s">
        <v>31</v>
      </c>
      <c r="V83" s="48" t="s">
        <v>392</v>
      </c>
    </row>
    <row r="84" spans="1:22" ht="47.25" x14ac:dyDescent="0.25">
      <c r="A84" s="7" t="s">
        <v>461</v>
      </c>
      <c r="B84" s="58" t="s">
        <v>156</v>
      </c>
      <c r="C84" s="59" t="s">
        <v>157</v>
      </c>
      <c r="D84" s="3">
        <v>7.15</v>
      </c>
      <c r="E84" s="3">
        <v>7.15</v>
      </c>
      <c r="F84" s="3" t="s">
        <v>31</v>
      </c>
      <c r="G84" s="3">
        <f t="shared" si="35"/>
        <v>0</v>
      </c>
      <c r="H84" s="3" t="s">
        <v>31</v>
      </c>
      <c r="I84" s="3">
        <v>0</v>
      </c>
      <c r="J84" s="3" t="s">
        <v>31</v>
      </c>
      <c r="K84" s="3">
        <v>0</v>
      </c>
      <c r="L84" s="3" t="s">
        <v>31</v>
      </c>
      <c r="M84" s="3">
        <v>0</v>
      </c>
      <c r="N84" s="3" t="s">
        <v>31</v>
      </c>
      <c r="O84" s="3">
        <v>0</v>
      </c>
      <c r="P84" s="3" t="s">
        <v>31</v>
      </c>
      <c r="Q84" s="3">
        <v>0</v>
      </c>
      <c r="R84" s="11" t="s">
        <v>31</v>
      </c>
      <c r="S84" s="3" t="s">
        <v>31</v>
      </c>
      <c r="T84" s="3" t="s">
        <v>31</v>
      </c>
      <c r="U84" s="3" t="s">
        <v>31</v>
      </c>
      <c r="V84" s="48" t="s">
        <v>393</v>
      </c>
    </row>
    <row r="85" spans="1:22" ht="47.25" x14ac:dyDescent="0.25">
      <c r="A85" s="7" t="s">
        <v>462</v>
      </c>
      <c r="B85" s="64" t="s">
        <v>167</v>
      </c>
      <c r="C85" s="48" t="s">
        <v>210</v>
      </c>
      <c r="D85" s="3">
        <v>1.65</v>
      </c>
      <c r="E85" s="3">
        <v>0.74</v>
      </c>
      <c r="F85" s="3" t="s">
        <v>31</v>
      </c>
      <c r="G85" s="3">
        <f t="shared" si="35"/>
        <v>0.90999999999999992</v>
      </c>
      <c r="H85" s="1">
        <f t="shared" si="34"/>
        <v>0.91</v>
      </c>
      <c r="I85" s="1">
        <f t="shared" si="32"/>
        <v>0.15</v>
      </c>
      <c r="J85" s="3">
        <v>0.91</v>
      </c>
      <c r="K85" s="3">
        <v>0.15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 t="s">
        <v>31</v>
      </c>
      <c r="S85" s="3">
        <v>0.7599999999999999</v>
      </c>
      <c r="T85" s="3">
        <v>-0.76</v>
      </c>
      <c r="U85" s="3">
        <v>-83.516483516483518</v>
      </c>
      <c r="V85" s="48" t="s">
        <v>394</v>
      </c>
    </row>
    <row r="86" spans="1:22" ht="31.5" x14ac:dyDescent="0.25">
      <c r="A86" s="7" t="s">
        <v>463</v>
      </c>
      <c r="B86" s="58" t="s">
        <v>139</v>
      </c>
      <c r="C86" s="59" t="s">
        <v>140</v>
      </c>
      <c r="D86" s="3">
        <v>2.3199999999999998</v>
      </c>
      <c r="E86" s="3">
        <v>0</v>
      </c>
      <c r="F86" s="3" t="s">
        <v>31</v>
      </c>
      <c r="G86" s="3">
        <f t="shared" si="35"/>
        <v>2.3199999999999998</v>
      </c>
      <c r="H86" s="1">
        <f t="shared" si="34"/>
        <v>2.3199999999999998</v>
      </c>
      <c r="I86" s="1">
        <f t="shared" si="32"/>
        <v>2.21</v>
      </c>
      <c r="J86" s="3">
        <v>2.3199999999999998</v>
      </c>
      <c r="K86" s="3">
        <v>2.21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 t="s">
        <v>31</v>
      </c>
      <c r="S86" s="3">
        <v>0.10999999999999988</v>
      </c>
      <c r="T86" s="3">
        <v>-0.10999999999999988</v>
      </c>
      <c r="U86" s="3">
        <v>-4.7413793103448221</v>
      </c>
      <c r="V86" s="48" t="s">
        <v>395</v>
      </c>
    </row>
    <row r="87" spans="1:22" ht="31.5" x14ac:dyDescent="0.25">
      <c r="A87" s="7" t="s">
        <v>464</v>
      </c>
      <c r="B87" s="48" t="s">
        <v>169</v>
      </c>
      <c r="C87" s="48" t="s">
        <v>168</v>
      </c>
      <c r="D87" s="3">
        <v>1.87</v>
      </c>
      <c r="E87" s="3">
        <v>0.14000000000000001</v>
      </c>
      <c r="F87" s="3" t="s">
        <v>31</v>
      </c>
      <c r="G87" s="3">
        <f t="shared" si="35"/>
        <v>1.73</v>
      </c>
      <c r="H87" s="1">
        <f t="shared" si="34"/>
        <v>1.73</v>
      </c>
      <c r="I87" s="1">
        <f t="shared" si="32"/>
        <v>1.4284217099999998</v>
      </c>
      <c r="J87" s="3">
        <v>0</v>
      </c>
      <c r="K87" s="3">
        <v>0.14000000000000001</v>
      </c>
      <c r="L87" s="3">
        <v>0</v>
      </c>
      <c r="M87" s="3">
        <v>0</v>
      </c>
      <c r="N87" s="3">
        <v>0</v>
      </c>
      <c r="O87" s="3">
        <v>0</v>
      </c>
      <c r="P87" s="3">
        <v>1.73</v>
      </c>
      <c r="Q87" s="3">
        <v>1.2884217099999999</v>
      </c>
      <c r="R87" s="3" t="s">
        <v>31</v>
      </c>
      <c r="S87" s="3">
        <v>0.30157829000000014</v>
      </c>
      <c r="T87" s="3">
        <v>-0.30157829000000014</v>
      </c>
      <c r="U87" s="3">
        <v>-17.432271098265904</v>
      </c>
      <c r="V87" s="48" t="s">
        <v>396</v>
      </c>
    </row>
    <row r="88" spans="1:22" ht="47.25" x14ac:dyDescent="0.25">
      <c r="A88" s="7" t="s">
        <v>465</v>
      </c>
      <c r="B88" s="48" t="s">
        <v>141</v>
      </c>
      <c r="C88" s="48" t="s">
        <v>142</v>
      </c>
      <c r="D88" s="3">
        <v>15.08</v>
      </c>
      <c r="E88" s="3">
        <v>15.08</v>
      </c>
      <c r="F88" s="3" t="s">
        <v>31</v>
      </c>
      <c r="G88" s="3">
        <f t="shared" si="35"/>
        <v>0</v>
      </c>
      <c r="H88" s="3" t="s">
        <v>31</v>
      </c>
      <c r="I88" s="3">
        <v>0</v>
      </c>
      <c r="J88" s="3" t="s">
        <v>31</v>
      </c>
      <c r="K88" s="3">
        <v>0</v>
      </c>
      <c r="L88" s="3" t="s">
        <v>31</v>
      </c>
      <c r="M88" s="3">
        <v>0</v>
      </c>
      <c r="N88" s="3" t="s">
        <v>31</v>
      </c>
      <c r="O88" s="3">
        <v>0</v>
      </c>
      <c r="P88" s="3" t="s">
        <v>31</v>
      </c>
      <c r="Q88" s="3">
        <v>0</v>
      </c>
      <c r="R88" s="11" t="s">
        <v>31</v>
      </c>
      <c r="S88" s="3" t="s">
        <v>31</v>
      </c>
      <c r="T88" s="3" t="s">
        <v>31</v>
      </c>
      <c r="U88" s="3" t="s">
        <v>31</v>
      </c>
      <c r="V88" s="69" t="s">
        <v>319</v>
      </c>
    </row>
    <row r="89" spans="1:22" ht="47.25" x14ac:dyDescent="0.25">
      <c r="A89" s="7" t="s">
        <v>466</v>
      </c>
      <c r="B89" s="48" t="s">
        <v>171</v>
      </c>
      <c r="C89" s="48" t="s">
        <v>170</v>
      </c>
      <c r="D89" s="3">
        <v>0.38</v>
      </c>
      <c r="E89" s="3">
        <v>0.1</v>
      </c>
      <c r="F89" s="3" t="s">
        <v>31</v>
      </c>
      <c r="G89" s="3">
        <f t="shared" si="35"/>
        <v>0.28000000000000003</v>
      </c>
      <c r="H89" s="1">
        <f t="shared" ref="H89:H96" si="36">J89+L89+N89+P89</f>
        <v>0.28000000000000003</v>
      </c>
      <c r="I89" s="1">
        <f t="shared" si="32"/>
        <v>0.27899370000000001</v>
      </c>
      <c r="J89" s="3">
        <v>0.28000000000000003</v>
      </c>
      <c r="K89" s="3">
        <v>0.27899370000000001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 t="s">
        <v>31</v>
      </c>
      <c r="S89" s="3">
        <v>1.0063000000000155E-3</v>
      </c>
      <c r="T89" s="3">
        <v>-1.0063000000000155E-3</v>
      </c>
      <c r="U89" s="3">
        <v>-0.35939285714286262</v>
      </c>
      <c r="V89" s="48" t="s">
        <v>397</v>
      </c>
    </row>
    <row r="90" spans="1:22" ht="63" x14ac:dyDescent="0.25">
      <c r="A90" s="7" t="s">
        <v>467</v>
      </c>
      <c r="B90" s="48" t="s">
        <v>211</v>
      </c>
      <c r="C90" s="48" t="s">
        <v>212</v>
      </c>
      <c r="D90" s="3">
        <v>0.7</v>
      </c>
      <c r="E90" s="3">
        <v>0</v>
      </c>
      <c r="F90" s="3" t="s">
        <v>31</v>
      </c>
      <c r="G90" s="3">
        <f t="shared" si="35"/>
        <v>0.7</v>
      </c>
      <c r="H90" s="1">
        <f t="shared" si="36"/>
        <v>0.7</v>
      </c>
      <c r="I90" s="1">
        <f t="shared" si="32"/>
        <v>0.62947112000000005</v>
      </c>
      <c r="J90" s="3">
        <v>0.7</v>
      </c>
      <c r="K90" s="3">
        <v>0.62947112000000005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 t="s">
        <v>31</v>
      </c>
      <c r="S90" s="3">
        <v>7.0528879999999905E-2</v>
      </c>
      <c r="T90" s="3">
        <v>-7.0528879999999905E-2</v>
      </c>
      <c r="U90" s="3">
        <v>-10.075554285714272</v>
      </c>
      <c r="V90" s="48" t="s">
        <v>398</v>
      </c>
    </row>
    <row r="91" spans="1:22" ht="47.25" x14ac:dyDescent="0.25">
      <c r="A91" s="7" t="s">
        <v>468</v>
      </c>
      <c r="B91" s="48" t="s">
        <v>213</v>
      </c>
      <c r="C91" s="48" t="s">
        <v>214</v>
      </c>
      <c r="D91" s="3">
        <v>0.57999999999999996</v>
      </c>
      <c r="E91" s="3">
        <v>0</v>
      </c>
      <c r="F91" s="3" t="s">
        <v>31</v>
      </c>
      <c r="G91" s="3">
        <f t="shared" si="35"/>
        <v>0.57999999999999996</v>
      </c>
      <c r="H91" s="1">
        <f t="shared" si="36"/>
        <v>0.57999999999999996</v>
      </c>
      <c r="I91" s="1">
        <f t="shared" si="32"/>
        <v>0.88675612999999998</v>
      </c>
      <c r="J91" s="3">
        <v>0</v>
      </c>
      <c r="K91" s="3">
        <v>0.79286577000000003</v>
      </c>
      <c r="L91" s="3">
        <v>0.57999999999999996</v>
      </c>
      <c r="M91" s="3">
        <f>93890.36/1000000</f>
        <v>9.3890360000000006E-2</v>
      </c>
      <c r="N91" s="3">
        <v>0</v>
      </c>
      <c r="O91" s="3">
        <v>0</v>
      </c>
      <c r="P91" s="3">
        <v>0</v>
      </c>
      <c r="Q91" s="3">
        <v>0</v>
      </c>
      <c r="R91" s="3" t="s">
        <v>31</v>
      </c>
      <c r="S91" s="3">
        <v>-0.30675613000000002</v>
      </c>
      <c r="T91" s="3">
        <v>0.30675613000000002</v>
      </c>
      <c r="U91" s="3">
        <v>52.888987931034492</v>
      </c>
      <c r="V91" s="48" t="s">
        <v>399</v>
      </c>
    </row>
    <row r="92" spans="1:22" ht="47.25" x14ac:dyDescent="0.25">
      <c r="A92" s="7" t="s">
        <v>469</v>
      </c>
      <c r="B92" s="47" t="s">
        <v>215</v>
      </c>
      <c r="C92" s="7" t="s">
        <v>216</v>
      </c>
      <c r="D92" s="3">
        <v>0.8</v>
      </c>
      <c r="E92" s="3">
        <v>0</v>
      </c>
      <c r="F92" s="3" t="s">
        <v>31</v>
      </c>
      <c r="G92" s="3">
        <f t="shared" si="35"/>
        <v>0.8</v>
      </c>
      <c r="H92" s="1">
        <f t="shared" si="36"/>
        <v>0.8</v>
      </c>
      <c r="I92" s="1">
        <f t="shared" si="32"/>
        <v>0.5149106</v>
      </c>
      <c r="J92" s="3">
        <v>0</v>
      </c>
      <c r="K92" s="3">
        <v>9.4780000000000003E-2</v>
      </c>
      <c r="L92" s="3">
        <v>0</v>
      </c>
      <c r="M92" s="3">
        <v>0</v>
      </c>
      <c r="N92" s="3">
        <v>0.8</v>
      </c>
      <c r="O92" s="3">
        <v>0.42013060000000002</v>
      </c>
      <c r="P92" s="3">
        <v>0</v>
      </c>
      <c r="Q92" s="3">
        <v>0</v>
      </c>
      <c r="R92" s="3" t="s">
        <v>31</v>
      </c>
      <c r="S92" s="3">
        <v>0.28508940000000005</v>
      </c>
      <c r="T92" s="3">
        <v>-0.28508940000000005</v>
      </c>
      <c r="U92" s="3">
        <v>-35.636175000000001</v>
      </c>
      <c r="V92" s="48" t="s">
        <v>400</v>
      </c>
    </row>
    <row r="93" spans="1:22" ht="47.25" x14ac:dyDescent="0.25">
      <c r="A93" s="7" t="s">
        <v>470</v>
      </c>
      <c r="B93" s="47" t="s">
        <v>217</v>
      </c>
      <c r="C93" s="48" t="s">
        <v>218</v>
      </c>
      <c r="D93" s="3">
        <v>0.82</v>
      </c>
      <c r="E93" s="3">
        <v>0</v>
      </c>
      <c r="F93" s="3" t="s">
        <v>31</v>
      </c>
      <c r="G93" s="3">
        <f t="shared" si="35"/>
        <v>0.82</v>
      </c>
      <c r="H93" s="1">
        <f t="shared" si="36"/>
        <v>0.82</v>
      </c>
      <c r="I93" s="1">
        <f t="shared" si="32"/>
        <v>0.51265030999999994</v>
      </c>
      <c r="J93" s="3">
        <v>0</v>
      </c>
      <c r="K93" s="3">
        <v>0.44676328999999998</v>
      </c>
      <c r="L93" s="3">
        <v>0.82</v>
      </c>
      <c r="M93" s="3">
        <f>65887.02/1000000</f>
        <v>6.5887020000000004E-2</v>
      </c>
      <c r="N93" s="3">
        <v>0</v>
      </c>
      <c r="O93" s="3">
        <v>0</v>
      </c>
      <c r="P93" s="3">
        <v>0</v>
      </c>
      <c r="Q93" s="3">
        <v>0</v>
      </c>
      <c r="R93" s="3" t="s">
        <v>31</v>
      </c>
      <c r="S93" s="3">
        <v>0.30734969000000001</v>
      </c>
      <c r="T93" s="3">
        <v>-0.30734969000000001</v>
      </c>
      <c r="U93" s="3">
        <v>-37.481669512195126</v>
      </c>
      <c r="V93" s="48" t="s">
        <v>401</v>
      </c>
    </row>
    <row r="94" spans="1:22" ht="63" x14ac:dyDescent="0.25">
      <c r="A94" s="7" t="s">
        <v>471</v>
      </c>
      <c r="B94" s="47" t="s">
        <v>219</v>
      </c>
      <c r="C94" s="48" t="s">
        <v>220</v>
      </c>
      <c r="D94" s="3">
        <v>0.53</v>
      </c>
      <c r="E94" s="3">
        <v>0</v>
      </c>
      <c r="F94" s="3" t="s">
        <v>31</v>
      </c>
      <c r="G94" s="3">
        <f t="shared" si="35"/>
        <v>0.53</v>
      </c>
      <c r="H94" s="1">
        <f t="shared" si="36"/>
        <v>0.53</v>
      </c>
      <c r="I94" s="1">
        <f t="shared" si="32"/>
        <v>0.355462</v>
      </c>
      <c r="J94" s="3">
        <v>0</v>
      </c>
      <c r="K94" s="3">
        <v>0.11445</v>
      </c>
      <c r="L94" s="3">
        <v>0.53</v>
      </c>
      <c r="M94" s="3">
        <v>0.241012</v>
      </c>
      <c r="N94" s="3">
        <v>0</v>
      </c>
      <c r="O94" s="3">
        <v>0</v>
      </c>
      <c r="P94" s="3">
        <v>0</v>
      </c>
      <c r="Q94" s="3">
        <v>0</v>
      </c>
      <c r="R94" s="3" t="s">
        <v>31</v>
      </c>
      <c r="S94" s="3">
        <v>0.17453800000000003</v>
      </c>
      <c r="T94" s="3">
        <v>-0.17453800000000003</v>
      </c>
      <c r="U94" s="3">
        <v>-32.931698113207553</v>
      </c>
      <c r="V94" s="48" t="s">
        <v>402</v>
      </c>
    </row>
    <row r="95" spans="1:22" ht="78.75" x14ac:dyDescent="0.25">
      <c r="A95" s="7" t="s">
        <v>472</v>
      </c>
      <c r="B95" s="48" t="s">
        <v>221</v>
      </c>
      <c r="C95" s="7" t="s">
        <v>222</v>
      </c>
      <c r="D95" s="3">
        <v>0.51</v>
      </c>
      <c r="E95" s="3">
        <v>0</v>
      </c>
      <c r="F95" s="3" t="s">
        <v>31</v>
      </c>
      <c r="G95" s="3">
        <f t="shared" si="35"/>
        <v>0.51</v>
      </c>
      <c r="H95" s="1">
        <f t="shared" si="36"/>
        <v>0.51</v>
      </c>
      <c r="I95" s="1">
        <f t="shared" si="32"/>
        <v>0.33197743000000002</v>
      </c>
      <c r="J95" s="3">
        <v>0</v>
      </c>
      <c r="K95" s="3">
        <v>0.22482142999999999</v>
      </c>
      <c r="L95" s="3">
        <v>0.51</v>
      </c>
      <c r="M95" s="3">
        <v>0.107156</v>
      </c>
      <c r="N95" s="3">
        <v>0</v>
      </c>
      <c r="O95" s="3">
        <v>0</v>
      </c>
      <c r="P95" s="3">
        <v>0</v>
      </c>
      <c r="Q95" s="3">
        <v>0</v>
      </c>
      <c r="R95" s="3" t="s">
        <v>31</v>
      </c>
      <c r="S95" s="3">
        <v>0.17802256999999999</v>
      </c>
      <c r="T95" s="3">
        <v>-0.17802256999999999</v>
      </c>
      <c r="U95" s="3">
        <v>-34.906386274509806</v>
      </c>
      <c r="V95" s="48" t="s">
        <v>403</v>
      </c>
    </row>
    <row r="96" spans="1:22" ht="47.25" x14ac:dyDescent="0.25">
      <c r="A96" s="7" t="s">
        <v>473</v>
      </c>
      <c r="B96" s="47" t="s">
        <v>143</v>
      </c>
      <c r="C96" s="7" t="s">
        <v>144</v>
      </c>
      <c r="D96" s="3">
        <v>3.25</v>
      </c>
      <c r="E96" s="3">
        <v>0.42</v>
      </c>
      <c r="F96" s="3" t="s">
        <v>31</v>
      </c>
      <c r="G96" s="3">
        <f t="shared" si="35"/>
        <v>2.83</v>
      </c>
      <c r="H96" s="1">
        <f t="shared" si="36"/>
        <v>2.83</v>
      </c>
      <c r="I96" s="1">
        <f t="shared" si="32"/>
        <v>2.7809526299999998</v>
      </c>
      <c r="J96" s="3">
        <v>0</v>
      </c>
      <c r="K96" s="3">
        <v>0</v>
      </c>
      <c r="L96" s="3">
        <v>0</v>
      </c>
      <c r="M96" s="3">
        <v>0</v>
      </c>
      <c r="N96" s="3">
        <v>2.83</v>
      </c>
      <c r="O96" s="3">
        <v>2.7809526299999998</v>
      </c>
      <c r="P96" s="3">
        <v>0</v>
      </c>
      <c r="Q96" s="3">
        <v>0</v>
      </c>
      <c r="R96" s="3" t="s">
        <v>31</v>
      </c>
      <c r="S96" s="3">
        <v>4.9047370000000257E-2</v>
      </c>
      <c r="T96" s="3">
        <v>-4.9047370000000257E-2</v>
      </c>
      <c r="U96" s="3">
        <v>-1.7331226148409984</v>
      </c>
      <c r="V96" s="48" t="s">
        <v>404</v>
      </c>
    </row>
    <row r="97" spans="1:22" ht="31.5" x14ac:dyDescent="0.25">
      <c r="A97" s="7" t="s">
        <v>86</v>
      </c>
      <c r="B97" s="63" t="s">
        <v>87</v>
      </c>
      <c r="C97" s="48" t="s">
        <v>33</v>
      </c>
      <c r="D97" s="91">
        <f>D98+D102</f>
        <v>8.4604900000000001</v>
      </c>
      <c r="E97" s="3">
        <v>0</v>
      </c>
      <c r="F97" s="53" t="s">
        <v>31</v>
      </c>
      <c r="G97" s="91">
        <f t="shared" ref="G97:Q97" si="37">G98+G102</f>
        <v>8.4604900000000001</v>
      </c>
      <c r="H97" s="91">
        <f t="shared" si="37"/>
        <v>8.4639999999999986</v>
      </c>
      <c r="I97" s="4">
        <f t="shared" si="37"/>
        <v>8.5086644899999992</v>
      </c>
      <c r="J97" s="4">
        <f t="shared" si="37"/>
        <v>1.982</v>
      </c>
      <c r="K97" s="4">
        <f t="shared" si="37"/>
        <v>6.93</v>
      </c>
      <c r="L97" s="4">
        <f t="shared" si="37"/>
        <v>1.982</v>
      </c>
      <c r="M97" s="4">
        <f t="shared" si="37"/>
        <v>0</v>
      </c>
      <c r="N97" s="4">
        <f t="shared" si="37"/>
        <v>1.9809999999999999</v>
      </c>
      <c r="O97" s="4">
        <f t="shared" si="37"/>
        <v>3.6339999999999997E-2</v>
      </c>
      <c r="P97" s="4">
        <f t="shared" si="37"/>
        <v>2.5190000000000001</v>
      </c>
      <c r="Q97" s="4">
        <f t="shared" si="37"/>
        <v>1.5423244899999999</v>
      </c>
      <c r="R97" s="91" t="s">
        <v>31</v>
      </c>
      <c r="S97" s="91">
        <v>-4.8174489999999182E-2</v>
      </c>
      <c r="T97" s="91">
        <v>4.4664490000000612E-2</v>
      </c>
      <c r="U97" s="91">
        <v>0.52769955103970489</v>
      </c>
      <c r="V97" s="70" t="s">
        <v>31</v>
      </c>
    </row>
    <row r="98" spans="1:22" ht="31.5" x14ac:dyDescent="0.25">
      <c r="A98" s="7" t="s">
        <v>88</v>
      </c>
      <c r="B98" s="92" t="s">
        <v>89</v>
      </c>
      <c r="C98" s="48" t="s">
        <v>33</v>
      </c>
      <c r="D98" s="91">
        <f>SUM(D99:D100)</f>
        <v>7.92049</v>
      </c>
      <c r="E98" s="91">
        <f>SUM(E99:E100)</f>
        <v>0</v>
      </c>
      <c r="F98" s="91">
        <f>SUM(F99:F100)</f>
        <v>0</v>
      </c>
      <c r="G98" s="91">
        <f>SUM(G99:G100)</f>
        <v>7.92049</v>
      </c>
      <c r="H98" s="91">
        <f>SUM(H99:H100)</f>
        <v>7.919999999999999</v>
      </c>
      <c r="I98" s="91">
        <f t="shared" ref="I98:Q98" si="38">SUM(I99:I100)</f>
        <v>8.5086644899999992</v>
      </c>
      <c r="J98" s="91">
        <f t="shared" si="38"/>
        <v>1.982</v>
      </c>
      <c r="K98" s="91">
        <f t="shared" si="38"/>
        <v>6.93</v>
      </c>
      <c r="L98" s="91">
        <f t="shared" si="38"/>
        <v>1.982</v>
      </c>
      <c r="M98" s="91">
        <f t="shared" si="38"/>
        <v>0</v>
      </c>
      <c r="N98" s="91">
        <f t="shared" si="38"/>
        <v>1.9809999999999999</v>
      </c>
      <c r="O98" s="91">
        <f t="shared" si="38"/>
        <v>3.6339999999999997E-2</v>
      </c>
      <c r="P98" s="91">
        <f t="shared" si="38"/>
        <v>1.9750000000000001</v>
      </c>
      <c r="Q98" s="91">
        <f t="shared" si="38"/>
        <v>1.5423244899999999</v>
      </c>
      <c r="R98" s="91" t="s">
        <v>31</v>
      </c>
      <c r="S98" s="91">
        <v>-0.58817448999999922</v>
      </c>
      <c r="T98" s="91">
        <v>0.58866449000000021</v>
      </c>
      <c r="U98" s="91">
        <v>7.4326324494949523</v>
      </c>
      <c r="V98" s="1" t="s">
        <v>31</v>
      </c>
    </row>
    <row r="99" spans="1:22" ht="47.25" x14ac:dyDescent="0.25">
      <c r="A99" s="7" t="s">
        <v>90</v>
      </c>
      <c r="B99" s="71" t="s">
        <v>146</v>
      </c>
      <c r="C99" s="72" t="s">
        <v>147</v>
      </c>
      <c r="D99" s="1">
        <v>1.0049999999999999</v>
      </c>
      <c r="E99" s="9">
        <v>0</v>
      </c>
      <c r="F99" s="3" t="s">
        <v>31</v>
      </c>
      <c r="G99" s="3">
        <f>D99-E99</f>
        <v>1.0049999999999999</v>
      </c>
      <c r="H99" s="1">
        <f>J99+L99+N99+P99</f>
        <v>1.0049999999999999</v>
      </c>
      <c r="I99" s="1">
        <f>K99+M99+O99+Q99</f>
        <v>1.57866449</v>
      </c>
      <c r="J99" s="1">
        <v>0.252</v>
      </c>
      <c r="K99" s="1">
        <v>0</v>
      </c>
      <c r="L99" s="4">
        <v>0.252</v>
      </c>
      <c r="M99" s="3">
        <v>0</v>
      </c>
      <c r="N99" s="4">
        <v>0.251</v>
      </c>
      <c r="O99" s="4">
        <v>3.6339999999999997E-2</v>
      </c>
      <c r="P99" s="4">
        <v>0.25</v>
      </c>
      <c r="Q99" s="1">
        <v>1.5423244899999999</v>
      </c>
      <c r="R99" s="8" t="s">
        <v>31</v>
      </c>
      <c r="S99" s="3">
        <v>-0.57366449000000008</v>
      </c>
      <c r="T99" s="3">
        <v>0.57366449000000008</v>
      </c>
      <c r="U99" s="3">
        <v>57.081043781094543</v>
      </c>
      <c r="V99" s="10" t="s">
        <v>149</v>
      </c>
    </row>
    <row r="100" spans="1:22" ht="31.5" x14ac:dyDescent="0.25">
      <c r="A100" s="7" t="s">
        <v>148</v>
      </c>
      <c r="B100" s="48" t="s">
        <v>91</v>
      </c>
      <c r="C100" s="54" t="s">
        <v>92</v>
      </c>
      <c r="D100" s="1">
        <v>6.9154900000000001</v>
      </c>
      <c r="E100" s="3">
        <v>0</v>
      </c>
      <c r="F100" s="3" t="s">
        <v>31</v>
      </c>
      <c r="G100" s="3">
        <f>D100-E100</f>
        <v>6.9154900000000001</v>
      </c>
      <c r="H100" s="1">
        <f>J100+L100+N100+P100</f>
        <v>6.9149999999999991</v>
      </c>
      <c r="I100" s="1">
        <f>K100+M100+O100+Q100</f>
        <v>6.93</v>
      </c>
      <c r="J100" s="3">
        <v>1.73</v>
      </c>
      <c r="K100" s="3">
        <v>6.93</v>
      </c>
      <c r="L100" s="4">
        <v>1.73</v>
      </c>
      <c r="M100" s="3">
        <v>0</v>
      </c>
      <c r="N100" s="4">
        <v>1.73</v>
      </c>
      <c r="O100" s="4">
        <v>0</v>
      </c>
      <c r="P100" s="4">
        <v>1.7250000000000001</v>
      </c>
      <c r="Q100" s="1">
        <v>0</v>
      </c>
      <c r="R100" s="3" t="s">
        <v>31</v>
      </c>
      <c r="S100" s="3">
        <v>-1.4509999999999579E-2</v>
      </c>
      <c r="T100" s="3">
        <v>1.5000000000000568E-2</v>
      </c>
      <c r="U100" s="3">
        <v>0.21691973969632061</v>
      </c>
      <c r="V100" s="10" t="s">
        <v>93</v>
      </c>
    </row>
    <row r="101" spans="1:22" ht="31.5" x14ac:dyDescent="0.25">
      <c r="A101" s="7" t="s">
        <v>94</v>
      </c>
      <c r="B101" s="92" t="s">
        <v>95</v>
      </c>
      <c r="C101" s="48" t="s">
        <v>33</v>
      </c>
      <c r="D101" s="53">
        <f>SUM(D102)</f>
        <v>0.54</v>
      </c>
      <c r="E101" s="3">
        <v>0</v>
      </c>
      <c r="F101" s="53" t="s">
        <v>31</v>
      </c>
      <c r="G101" s="93">
        <f>SUM(G102)</f>
        <v>0.54</v>
      </c>
      <c r="H101" s="93">
        <f>J101+L101+N101+P101</f>
        <v>0.54400000000000004</v>
      </c>
      <c r="I101" s="4">
        <f>I102</f>
        <v>0</v>
      </c>
      <c r="J101" s="4">
        <f t="shared" ref="J101:Q101" si="39">J102</f>
        <v>0</v>
      </c>
      <c r="K101" s="4">
        <f t="shared" si="39"/>
        <v>0</v>
      </c>
      <c r="L101" s="4">
        <f t="shared" si="39"/>
        <v>0</v>
      </c>
      <c r="M101" s="4">
        <f t="shared" si="39"/>
        <v>0</v>
      </c>
      <c r="N101" s="4">
        <f t="shared" si="39"/>
        <v>0</v>
      </c>
      <c r="O101" s="4">
        <f t="shared" si="39"/>
        <v>0</v>
      </c>
      <c r="P101" s="4">
        <f t="shared" si="39"/>
        <v>0.54400000000000004</v>
      </c>
      <c r="Q101" s="4">
        <f t="shared" si="39"/>
        <v>0</v>
      </c>
      <c r="R101" s="93" t="s">
        <v>31</v>
      </c>
      <c r="S101" s="93">
        <v>0.54</v>
      </c>
      <c r="T101" s="93">
        <v>-0.54400000000000004</v>
      </c>
      <c r="U101" s="93">
        <v>-100</v>
      </c>
      <c r="V101" s="13" t="s">
        <v>31</v>
      </c>
    </row>
    <row r="102" spans="1:22" ht="63" x14ac:dyDescent="0.25">
      <c r="A102" s="7" t="s">
        <v>96</v>
      </c>
      <c r="B102" s="63" t="s">
        <v>97</v>
      </c>
      <c r="C102" s="54" t="s">
        <v>98</v>
      </c>
      <c r="D102" s="1">
        <v>0.54</v>
      </c>
      <c r="E102" s="3">
        <v>0</v>
      </c>
      <c r="F102" s="3" t="s">
        <v>31</v>
      </c>
      <c r="G102" s="3">
        <f>D102-E102</f>
        <v>0.54</v>
      </c>
      <c r="H102" s="1">
        <f>J102+L102+N102+P102</f>
        <v>0.54400000000000004</v>
      </c>
      <c r="I102" s="1">
        <f>K102+M102+O102+Q102</f>
        <v>0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0.54400000000000004</v>
      </c>
      <c r="Q102" s="3">
        <v>0</v>
      </c>
      <c r="R102" s="3" t="s">
        <v>31</v>
      </c>
      <c r="S102" s="3">
        <v>0.54</v>
      </c>
      <c r="T102" s="3">
        <v>-0.54400000000000004</v>
      </c>
      <c r="U102" s="3">
        <v>-100</v>
      </c>
      <c r="V102" s="10" t="s">
        <v>93</v>
      </c>
    </row>
    <row r="103" spans="1:22" ht="63" x14ac:dyDescent="0.25">
      <c r="A103" s="94" t="s">
        <v>99</v>
      </c>
      <c r="B103" s="95" t="s">
        <v>100</v>
      </c>
      <c r="C103" s="94" t="s">
        <v>33</v>
      </c>
      <c r="D103" s="3" t="s">
        <v>31</v>
      </c>
      <c r="E103" s="3" t="s">
        <v>31</v>
      </c>
      <c r="F103" s="3" t="s">
        <v>31</v>
      </c>
      <c r="G103" s="3" t="s">
        <v>31</v>
      </c>
      <c r="H103" s="3" t="s">
        <v>31</v>
      </c>
      <c r="I103" s="3" t="s">
        <v>31</v>
      </c>
      <c r="J103" s="3" t="s">
        <v>31</v>
      </c>
      <c r="K103" s="3" t="s">
        <v>31</v>
      </c>
      <c r="L103" s="3" t="s">
        <v>31</v>
      </c>
      <c r="M103" s="3" t="s">
        <v>31</v>
      </c>
      <c r="N103" s="3" t="s">
        <v>31</v>
      </c>
      <c r="O103" s="3" t="s">
        <v>31</v>
      </c>
      <c r="P103" s="3" t="s">
        <v>31</v>
      </c>
      <c r="Q103" s="3" t="s">
        <v>31</v>
      </c>
      <c r="R103" s="3" t="s">
        <v>31</v>
      </c>
      <c r="S103" s="3" t="s">
        <v>31</v>
      </c>
      <c r="T103" s="3" t="s">
        <v>31</v>
      </c>
      <c r="U103" s="3" t="s">
        <v>31</v>
      </c>
      <c r="V103" s="96" t="s">
        <v>31</v>
      </c>
    </row>
    <row r="104" spans="1:22" ht="31.5" x14ac:dyDescent="0.25">
      <c r="A104" s="5" t="s">
        <v>101</v>
      </c>
      <c r="B104" s="85" t="s">
        <v>102</v>
      </c>
      <c r="C104" s="5" t="s">
        <v>33</v>
      </c>
      <c r="D104" s="3">
        <f t="shared" ref="D104:Q104" si="40">SUM(D105:D133)</f>
        <v>81.489999999999981</v>
      </c>
      <c r="E104" s="3">
        <f t="shared" si="40"/>
        <v>18.933559319999997</v>
      </c>
      <c r="F104" s="3">
        <f t="shared" si="40"/>
        <v>0</v>
      </c>
      <c r="G104" s="3">
        <f t="shared" si="40"/>
        <v>62.556440679999994</v>
      </c>
      <c r="H104" s="3">
        <f t="shared" si="40"/>
        <v>56.04</v>
      </c>
      <c r="I104" s="3">
        <f t="shared" si="40"/>
        <v>28.37754245</v>
      </c>
      <c r="J104" s="3">
        <f t="shared" si="40"/>
        <v>5.0599999999999987</v>
      </c>
      <c r="K104" s="3">
        <f t="shared" si="40"/>
        <v>3.2829877399999998</v>
      </c>
      <c r="L104" s="3">
        <f t="shared" si="40"/>
        <v>10.74</v>
      </c>
      <c r="M104" s="3">
        <f t="shared" si="40"/>
        <v>8.4701357700000006</v>
      </c>
      <c r="N104" s="3">
        <f t="shared" si="40"/>
        <v>2.35</v>
      </c>
      <c r="O104" s="3">
        <f t="shared" si="40"/>
        <v>3.6942488</v>
      </c>
      <c r="P104" s="3">
        <f t="shared" si="40"/>
        <v>37.89</v>
      </c>
      <c r="Q104" s="3">
        <f t="shared" si="40"/>
        <v>12.930170140000001</v>
      </c>
      <c r="R104" s="3" t="s">
        <v>31</v>
      </c>
      <c r="S104" s="3">
        <v>34.178898229999994</v>
      </c>
      <c r="T104" s="3">
        <v>-27.662457549999999</v>
      </c>
      <c r="U104" s="3">
        <v>-49.361987062812275</v>
      </c>
      <c r="V104" s="96" t="s">
        <v>31</v>
      </c>
    </row>
    <row r="105" spans="1:22" ht="47.25" x14ac:dyDescent="0.25">
      <c r="A105" s="7" t="s">
        <v>474</v>
      </c>
      <c r="B105" s="63" t="s">
        <v>195</v>
      </c>
      <c r="C105" s="50" t="s">
        <v>196</v>
      </c>
      <c r="D105" s="3">
        <f>0.08+0.59</f>
        <v>0.66999999999999993</v>
      </c>
      <c r="E105" s="9">
        <v>0.08</v>
      </c>
      <c r="F105" s="3" t="s">
        <v>31</v>
      </c>
      <c r="G105" s="1">
        <f t="shared" ref="G105:G118" si="41">D105-E105</f>
        <v>0.59</v>
      </c>
      <c r="H105" s="1">
        <f t="shared" ref="H105:H106" si="42">J105+L105+N105+P105</f>
        <v>0.59</v>
      </c>
      <c r="I105" s="1">
        <f t="shared" ref="I105:I122" si="43">K105+M105+O105+Q105</f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0.59</v>
      </c>
      <c r="Q105" s="1">
        <v>0</v>
      </c>
      <c r="R105" s="3" t="s">
        <v>31</v>
      </c>
      <c r="S105" s="3">
        <v>0.59</v>
      </c>
      <c r="T105" s="3">
        <v>-0.59</v>
      </c>
      <c r="U105" s="3">
        <v>-100</v>
      </c>
      <c r="V105" s="48" t="s">
        <v>405</v>
      </c>
    </row>
    <row r="106" spans="1:22" ht="63" x14ac:dyDescent="0.25">
      <c r="A106" s="7" t="s">
        <v>475</v>
      </c>
      <c r="B106" s="55" t="s">
        <v>161</v>
      </c>
      <c r="C106" s="50" t="s">
        <v>162</v>
      </c>
      <c r="D106" s="3">
        <v>2.74</v>
      </c>
      <c r="E106" s="9">
        <v>0.21355932</v>
      </c>
      <c r="F106" s="3" t="s">
        <v>31</v>
      </c>
      <c r="G106" s="1">
        <f t="shared" si="41"/>
        <v>2.5264406800000003</v>
      </c>
      <c r="H106" s="1">
        <f t="shared" si="42"/>
        <v>2.74</v>
      </c>
      <c r="I106" s="1">
        <f t="shared" si="43"/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  <c r="P106" s="1">
        <v>2.74</v>
      </c>
      <c r="Q106" s="1">
        <v>0</v>
      </c>
      <c r="R106" s="3" t="s">
        <v>31</v>
      </c>
      <c r="S106" s="3">
        <v>2.5264406800000003</v>
      </c>
      <c r="T106" s="3">
        <v>-2.74</v>
      </c>
      <c r="U106" s="3">
        <v>-100</v>
      </c>
      <c r="V106" s="48" t="s">
        <v>406</v>
      </c>
    </row>
    <row r="107" spans="1:22" ht="63" x14ac:dyDescent="0.25">
      <c r="A107" s="7" t="s">
        <v>476</v>
      </c>
      <c r="B107" s="47" t="s">
        <v>175</v>
      </c>
      <c r="C107" s="50" t="s">
        <v>174</v>
      </c>
      <c r="D107" s="3">
        <v>20.239999999999998</v>
      </c>
      <c r="E107" s="9">
        <v>13.51</v>
      </c>
      <c r="F107" s="3" t="s">
        <v>31</v>
      </c>
      <c r="G107" s="1">
        <f t="shared" si="41"/>
        <v>6.7299999999999986</v>
      </c>
      <c r="H107" s="3" t="s">
        <v>31</v>
      </c>
      <c r="I107" s="3">
        <v>0</v>
      </c>
      <c r="J107" s="3" t="s">
        <v>31</v>
      </c>
      <c r="K107" s="3">
        <v>0</v>
      </c>
      <c r="L107" s="3" t="s">
        <v>31</v>
      </c>
      <c r="M107" s="3">
        <v>0</v>
      </c>
      <c r="N107" s="3" t="s">
        <v>31</v>
      </c>
      <c r="O107" s="3">
        <v>0</v>
      </c>
      <c r="P107" s="3" t="s">
        <v>31</v>
      </c>
      <c r="Q107" s="3">
        <v>0</v>
      </c>
      <c r="R107" s="11" t="s">
        <v>31</v>
      </c>
      <c r="S107" s="3" t="s">
        <v>31</v>
      </c>
      <c r="T107" s="3" t="s">
        <v>31</v>
      </c>
      <c r="U107" s="3" t="s">
        <v>31</v>
      </c>
      <c r="V107" s="10" t="s">
        <v>407</v>
      </c>
    </row>
    <row r="108" spans="1:22" ht="63" x14ac:dyDescent="0.25">
      <c r="A108" s="7" t="s">
        <v>103</v>
      </c>
      <c r="B108" s="46" t="s">
        <v>320</v>
      </c>
      <c r="C108" s="50" t="s">
        <v>321</v>
      </c>
      <c r="D108" s="3">
        <v>1.79</v>
      </c>
      <c r="E108" s="9">
        <v>0</v>
      </c>
      <c r="F108" s="3" t="s">
        <v>31</v>
      </c>
      <c r="G108" s="1">
        <f t="shared" ref="G108:G116" si="44">D108-E108</f>
        <v>1.79</v>
      </c>
      <c r="H108" s="1">
        <f t="shared" ref="H108:H116" si="45">J108+L108+N108+P108</f>
        <v>1.79</v>
      </c>
      <c r="I108" s="1">
        <f t="shared" ref="I108:I117" si="46">K108+M108+O108+Q108</f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1.79</v>
      </c>
      <c r="Q108" s="1">
        <v>0</v>
      </c>
      <c r="R108" s="3" t="s">
        <v>31</v>
      </c>
      <c r="S108" s="3">
        <v>1.79</v>
      </c>
      <c r="T108" s="3">
        <v>-1.79</v>
      </c>
      <c r="U108" s="3">
        <v>-100</v>
      </c>
      <c r="V108" s="69" t="s">
        <v>408</v>
      </c>
    </row>
    <row r="109" spans="1:22" ht="63" x14ac:dyDescent="0.25">
      <c r="A109" s="7" t="s">
        <v>104</v>
      </c>
      <c r="B109" s="46" t="s">
        <v>322</v>
      </c>
      <c r="C109" s="50" t="s">
        <v>323</v>
      </c>
      <c r="D109" s="3">
        <v>0.56000000000000005</v>
      </c>
      <c r="E109" s="9">
        <v>0</v>
      </c>
      <c r="F109" s="3" t="s">
        <v>31</v>
      </c>
      <c r="G109" s="1">
        <f t="shared" si="44"/>
        <v>0.56000000000000005</v>
      </c>
      <c r="H109" s="1">
        <f t="shared" si="45"/>
        <v>0.56000000000000005</v>
      </c>
      <c r="I109" s="1">
        <f t="shared" si="46"/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0.56000000000000005</v>
      </c>
      <c r="Q109" s="1">
        <v>0</v>
      </c>
      <c r="R109" s="3" t="s">
        <v>31</v>
      </c>
      <c r="S109" s="3">
        <v>0.56000000000000005</v>
      </c>
      <c r="T109" s="3">
        <v>-0.56000000000000005</v>
      </c>
      <c r="U109" s="3">
        <v>-100</v>
      </c>
      <c r="V109" s="48" t="s">
        <v>409</v>
      </c>
    </row>
    <row r="110" spans="1:22" ht="78.75" x14ac:dyDescent="0.25">
      <c r="A110" s="7" t="s">
        <v>477</v>
      </c>
      <c r="B110" s="73" t="s">
        <v>324</v>
      </c>
      <c r="C110" s="74" t="s">
        <v>325</v>
      </c>
      <c r="D110" s="3">
        <v>4.28</v>
      </c>
      <c r="E110" s="9">
        <v>0</v>
      </c>
      <c r="F110" s="3" t="s">
        <v>31</v>
      </c>
      <c r="G110" s="1">
        <f t="shared" si="44"/>
        <v>4.28</v>
      </c>
      <c r="H110" s="1">
        <f t="shared" si="45"/>
        <v>4.28</v>
      </c>
      <c r="I110" s="1">
        <f t="shared" si="46"/>
        <v>4.64837889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4.28</v>
      </c>
      <c r="Q110" s="1">
        <v>4.64837889</v>
      </c>
      <c r="R110" s="3" t="s">
        <v>31</v>
      </c>
      <c r="S110" s="3">
        <v>-0.36837888999999979</v>
      </c>
      <c r="T110" s="3">
        <v>0.36837888999999979</v>
      </c>
      <c r="U110" s="3">
        <v>8.6069834112149479</v>
      </c>
      <c r="V110" s="10" t="s">
        <v>410</v>
      </c>
    </row>
    <row r="111" spans="1:22" ht="63" x14ac:dyDescent="0.25">
      <c r="A111" s="7" t="s">
        <v>478</v>
      </c>
      <c r="B111" s="75" t="s">
        <v>326</v>
      </c>
      <c r="C111" s="50" t="s">
        <v>327</v>
      </c>
      <c r="D111" s="3">
        <v>4.47</v>
      </c>
      <c r="E111" s="9">
        <v>0</v>
      </c>
      <c r="F111" s="3" t="s">
        <v>31</v>
      </c>
      <c r="G111" s="1">
        <f t="shared" si="44"/>
        <v>4.47</v>
      </c>
      <c r="H111" s="1">
        <f t="shared" si="45"/>
        <v>4.47</v>
      </c>
      <c r="I111" s="1">
        <f t="shared" si="46"/>
        <v>5.0955274499999996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4.47</v>
      </c>
      <c r="Q111" s="1">
        <v>5.0955274499999996</v>
      </c>
      <c r="R111" s="3" t="s">
        <v>31</v>
      </c>
      <c r="S111" s="3">
        <v>-0.62552744999999987</v>
      </c>
      <c r="T111" s="3">
        <v>0.62552744999999987</v>
      </c>
      <c r="U111" s="3">
        <v>13.993902684563755</v>
      </c>
      <c r="V111" s="69" t="s">
        <v>411</v>
      </c>
    </row>
    <row r="112" spans="1:22" ht="78.75" x14ac:dyDescent="0.25">
      <c r="A112" s="7" t="s">
        <v>479</v>
      </c>
      <c r="B112" s="76" t="s">
        <v>328</v>
      </c>
      <c r="C112" s="76" t="s">
        <v>329</v>
      </c>
      <c r="D112" s="3">
        <v>4.57</v>
      </c>
      <c r="E112" s="9">
        <v>4.57</v>
      </c>
      <c r="F112" s="3" t="s">
        <v>31</v>
      </c>
      <c r="G112" s="1" t="s">
        <v>31</v>
      </c>
      <c r="H112" s="3" t="s">
        <v>31</v>
      </c>
      <c r="I112" s="3">
        <v>0</v>
      </c>
      <c r="J112" s="3" t="s">
        <v>31</v>
      </c>
      <c r="K112" s="3">
        <v>0</v>
      </c>
      <c r="L112" s="3" t="s">
        <v>31</v>
      </c>
      <c r="M112" s="3">
        <v>0</v>
      </c>
      <c r="N112" s="3" t="s">
        <v>31</v>
      </c>
      <c r="O112" s="3">
        <v>0</v>
      </c>
      <c r="P112" s="3" t="s">
        <v>31</v>
      </c>
      <c r="Q112" s="3">
        <v>0</v>
      </c>
      <c r="R112" s="11" t="s">
        <v>31</v>
      </c>
      <c r="S112" s="3" t="s">
        <v>31</v>
      </c>
      <c r="T112" s="3" t="s">
        <v>31</v>
      </c>
      <c r="U112" s="3" t="s">
        <v>31</v>
      </c>
      <c r="V112" s="69" t="s">
        <v>412</v>
      </c>
    </row>
    <row r="113" spans="1:22" ht="63" x14ac:dyDescent="0.25">
      <c r="A113" s="7" t="s">
        <v>105</v>
      </c>
      <c r="B113" s="76" t="s">
        <v>330</v>
      </c>
      <c r="C113" s="77" t="s">
        <v>331</v>
      </c>
      <c r="D113" s="3">
        <v>5.21</v>
      </c>
      <c r="E113" s="9">
        <v>0</v>
      </c>
      <c r="F113" s="3" t="s">
        <v>31</v>
      </c>
      <c r="G113" s="1">
        <f t="shared" si="44"/>
        <v>5.21</v>
      </c>
      <c r="H113" s="1">
        <f t="shared" si="45"/>
        <v>5.21</v>
      </c>
      <c r="I113" s="1">
        <f t="shared" si="46"/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5.21</v>
      </c>
      <c r="Q113" s="1">
        <v>0</v>
      </c>
      <c r="R113" s="3" t="s">
        <v>31</v>
      </c>
      <c r="S113" s="3">
        <v>5.21</v>
      </c>
      <c r="T113" s="3">
        <v>-5.21</v>
      </c>
      <c r="U113" s="3">
        <v>-100</v>
      </c>
      <c r="V113" s="48" t="s">
        <v>340</v>
      </c>
    </row>
    <row r="114" spans="1:22" ht="31.5" x14ac:dyDescent="0.25">
      <c r="A114" s="7" t="s">
        <v>106</v>
      </c>
      <c r="B114" s="78" t="s">
        <v>332</v>
      </c>
      <c r="C114" s="50" t="s">
        <v>333</v>
      </c>
      <c r="D114" s="3">
        <v>1.97</v>
      </c>
      <c r="E114" s="9">
        <v>0.09</v>
      </c>
      <c r="F114" s="3" t="s">
        <v>31</v>
      </c>
      <c r="G114" s="1">
        <f t="shared" si="44"/>
        <v>1.88</v>
      </c>
      <c r="H114" s="1">
        <f t="shared" si="45"/>
        <v>1.88</v>
      </c>
      <c r="I114" s="1">
        <f t="shared" si="46"/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1.88</v>
      </c>
      <c r="Q114" s="1">
        <v>0</v>
      </c>
      <c r="R114" s="3" t="s">
        <v>31</v>
      </c>
      <c r="S114" s="3">
        <v>1.88</v>
      </c>
      <c r="T114" s="3">
        <v>-1.88</v>
      </c>
      <c r="U114" s="3">
        <v>-100</v>
      </c>
      <c r="V114" s="48" t="s">
        <v>370</v>
      </c>
    </row>
    <row r="115" spans="1:22" ht="47.25" x14ac:dyDescent="0.25">
      <c r="A115" s="7" t="s">
        <v>160</v>
      </c>
      <c r="B115" s="79" t="s">
        <v>334</v>
      </c>
      <c r="C115" s="79" t="s">
        <v>335</v>
      </c>
      <c r="D115" s="3">
        <v>1.37</v>
      </c>
      <c r="E115" s="9">
        <v>0</v>
      </c>
      <c r="F115" s="3" t="s">
        <v>31</v>
      </c>
      <c r="G115" s="1">
        <f t="shared" si="44"/>
        <v>1.37</v>
      </c>
      <c r="H115" s="1">
        <f t="shared" si="45"/>
        <v>1.37</v>
      </c>
      <c r="I115" s="1">
        <f t="shared" si="46"/>
        <v>1.1835682000000001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1.37</v>
      </c>
      <c r="Q115" s="1">
        <v>1.1835682000000001</v>
      </c>
      <c r="R115" s="3" t="s">
        <v>31</v>
      </c>
      <c r="S115" s="3">
        <v>0.18643180000000004</v>
      </c>
      <c r="T115" s="3">
        <v>-0.18643180000000004</v>
      </c>
      <c r="U115" s="3">
        <v>-13.608160583941608</v>
      </c>
      <c r="V115" s="53" t="s">
        <v>413</v>
      </c>
    </row>
    <row r="116" spans="1:22" ht="94.5" x14ac:dyDescent="0.25">
      <c r="A116" s="7" t="s">
        <v>107</v>
      </c>
      <c r="B116" s="79" t="s">
        <v>336</v>
      </c>
      <c r="C116" s="79" t="s">
        <v>337</v>
      </c>
      <c r="D116" s="3">
        <v>5.38</v>
      </c>
      <c r="E116" s="9">
        <v>0</v>
      </c>
      <c r="F116" s="3" t="s">
        <v>31</v>
      </c>
      <c r="G116" s="1">
        <f t="shared" si="44"/>
        <v>5.38</v>
      </c>
      <c r="H116" s="1">
        <f t="shared" si="45"/>
        <v>5.38</v>
      </c>
      <c r="I116" s="1">
        <f t="shared" si="46"/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5.38</v>
      </c>
      <c r="Q116" s="1">
        <v>0</v>
      </c>
      <c r="R116" s="3" t="s">
        <v>31</v>
      </c>
      <c r="S116" s="3">
        <v>5.38</v>
      </c>
      <c r="T116" s="3">
        <v>-5.38</v>
      </c>
      <c r="U116" s="3">
        <v>-100</v>
      </c>
      <c r="V116" s="53" t="s">
        <v>414</v>
      </c>
    </row>
    <row r="117" spans="1:22" ht="47.25" x14ac:dyDescent="0.25">
      <c r="A117" s="7" t="s">
        <v>480</v>
      </c>
      <c r="B117" s="48" t="s">
        <v>345</v>
      </c>
      <c r="C117" s="7" t="s">
        <v>346</v>
      </c>
      <c r="D117" s="3" t="s">
        <v>31</v>
      </c>
      <c r="E117" s="9">
        <v>0</v>
      </c>
      <c r="F117" s="3" t="s">
        <v>31</v>
      </c>
      <c r="G117" s="3" t="s">
        <v>31</v>
      </c>
      <c r="H117" s="13" t="s">
        <v>31</v>
      </c>
      <c r="I117" s="1">
        <f t="shared" si="46"/>
        <v>0.48095064999999998</v>
      </c>
      <c r="J117" s="13" t="s">
        <v>31</v>
      </c>
      <c r="K117" s="1">
        <v>0</v>
      </c>
      <c r="L117" s="13" t="s">
        <v>31</v>
      </c>
      <c r="M117" s="1">
        <v>0</v>
      </c>
      <c r="N117" s="13" t="s">
        <v>31</v>
      </c>
      <c r="O117" s="1">
        <v>0</v>
      </c>
      <c r="P117" s="13" t="s">
        <v>31</v>
      </c>
      <c r="Q117" s="1">
        <v>0.48095064999999998</v>
      </c>
      <c r="R117" s="13" t="s">
        <v>31</v>
      </c>
      <c r="S117" s="13" t="s">
        <v>31</v>
      </c>
      <c r="T117" s="13" t="s">
        <v>31</v>
      </c>
      <c r="U117" s="13" t="s">
        <v>31</v>
      </c>
      <c r="V117" s="53" t="s">
        <v>415</v>
      </c>
    </row>
    <row r="118" spans="1:22" ht="47.25" x14ac:dyDescent="0.25">
      <c r="A118" s="7" t="s">
        <v>108</v>
      </c>
      <c r="B118" s="80" t="s">
        <v>291</v>
      </c>
      <c r="C118" s="50" t="s">
        <v>292</v>
      </c>
      <c r="D118" s="3">
        <v>1.3399999999999999</v>
      </c>
      <c r="E118" s="3">
        <v>0.36</v>
      </c>
      <c r="F118" s="3" t="s">
        <v>31</v>
      </c>
      <c r="G118" s="1">
        <f t="shared" si="41"/>
        <v>0.97999999999999987</v>
      </c>
      <c r="H118" s="1">
        <f t="shared" ref="H118:I133" si="47">J118+L118+N118+P118</f>
        <v>0.98</v>
      </c>
      <c r="I118" s="1">
        <f t="shared" si="47"/>
        <v>0.87498654000000009</v>
      </c>
      <c r="J118" s="1">
        <v>0</v>
      </c>
      <c r="K118" s="1">
        <v>0</v>
      </c>
      <c r="L118" s="13">
        <v>0</v>
      </c>
      <c r="M118" s="1">
        <v>0</v>
      </c>
      <c r="N118" s="13">
        <v>0.47</v>
      </c>
      <c r="O118" s="1">
        <v>0.47424757000000001</v>
      </c>
      <c r="P118" s="13">
        <v>0.51</v>
      </c>
      <c r="Q118" s="1">
        <v>0.40073897000000003</v>
      </c>
      <c r="R118" s="13" t="s">
        <v>31</v>
      </c>
      <c r="S118" s="3">
        <v>0.10501345999999978</v>
      </c>
      <c r="T118" s="3">
        <v>-0.10501345999999989</v>
      </c>
      <c r="U118" s="3">
        <v>-10.715659183673457</v>
      </c>
      <c r="V118" s="53" t="s">
        <v>416</v>
      </c>
    </row>
    <row r="119" spans="1:22" ht="141.75" x14ac:dyDescent="0.25">
      <c r="A119" s="7" t="s">
        <v>109</v>
      </c>
      <c r="B119" s="80" t="s">
        <v>293</v>
      </c>
      <c r="C119" s="50" t="s">
        <v>294</v>
      </c>
      <c r="D119" s="3" t="s">
        <v>31</v>
      </c>
      <c r="E119" s="3">
        <v>0</v>
      </c>
      <c r="F119" s="3" t="s">
        <v>31</v>
      </c>
      <c r="G119" s="3" t="s">
        <v>31</v>
      </c>
      <c r="H119" s="13" t="s">
        <v>31</v>
      </c>
      <c r="I119" s="1">
        <f t="shared" si="47"/>
        <v>2.0261433900000001</v>
      </c>
      <c r="J119" s="13" t="s">
        <v>31</v>
      </c>
      <c r="K119" s="1">
        <v>0</v>
      </c>
      <c r="L119" s="13" t="s">
        <v>31</v>
      </c>
      <c r="M119" s="1">
        <v>0</v>
      </c>
      <c r="N119" s="13" t="s">
        <v>31</v>
      </c>
      <c r="O119" s="1">
        <v>1.9736433900000001</v>
      </c>
      <c r="P119" s="13" t="s">
        <v>31</v>
      </c>
      <c r="Q119" s="1">
        <v>5.2499999999999998E-2</v>
      </c>
      <c r="R119" s="13" t="s">
        <v>31</v>
      </c>
      <c r="S119" s="13" t="s">
        <v>31</v>
      </c>
      <c r="T119" s="13" t="s">
        <v>31</v>
      </c>
      <c r="U119" s="13" t="s">
        <v>31</v>
      </c>
      <c r="V119" s="53" t="s">
        <v>417</v>
      </c>
    </row>
    <row r="120" spans="1:22" ht="47.25" x14ac:dyDescent="0.25">
      <c r="A120" s="7" t="s">
        <v>110</v>
      </c>
      <c r="B120" s="81" t="s">
        <v>265</v>
      </c>
      <c r="C120" s="7" t="s">
        <v>266</v>
      </c>
      <c r="D120" s="3">
        <v>0.66</v>
      </c>
      <c r="E120" s="3">
        <v>0</v>
      </c>
      <c r="F120" s="3" t="s">
        <v>31</v>
      </c>
      <c r="G120" s="1">
        <f t="shared" ref="G120:G122" si="48">D120-E120</f>
        <v>0.66</v>
      </c>
      <c r="H120" s="1">
        <f t="shared" si="47"/>
        <v>0.66</v>
      </c>
      <c r="I120" s="1">
        <f t="shared" si="43"/>
        <v>9.7440369999999998E-2</v>
      </c>
      <c r="J120" s="1">
        <v>0</v>
      </c>
      <c r="K120" s="1">
        <v>0</v>
      </c>
      <c r="L120" s="13">
        <v>0.66</v>
      </c>
      <c r="M120" s="1">
        <v>1.8780000000000002E-2</v>
      </c>
      <c r="N120" s="13">
        <v>0</v>
      </c>
      <c r="O120" s="1">
        <v>0</v>
      </c>
      <c r="P120" s="13">
        <v>0</v>
      </c>
      <c r="Q120" s="1">
        <v>7.8660369999999993E-2</v>
      </c>
      <c r="R120" s="13" t="s">
        <v>31</v>
      </c>
      <c r="S120" s="3">
        <v>0.56255962999999998</v>
      </c>
      <c r="T120" s="3">
        <v>-0.56255962999999998</v>
      </c>
      <c r="U120" s="3">
        <v>-85.236307575757564</v>
      </c>
      <c r="V120" s="53" t="s">
        <v>418</v>
      </c>
    </row>
    <row r="121" spans="1:22" ht="47.25" x14ac:dyDescent="0.25">
      <c r="A121" s="7" t="s">
        <v>111</v>
      </c>
      <c r="B121" s="81" t="s">
        <v>267</v>
      </c>
      <c r="C121" s="7" t="s">
        <v>268</v>
      </c>
      <c r="D121" s="3">
        <v>2.66</v>
      </c>
      <c r="E121" s="3">
        <v>0</v>
      </c>
      <c r="F121" s="3" t="s">
        <v>31</v>
      </c>
      <c r="G121" s="1">
        <f t="shared" si="48"/>
        <v>2.66</v>
      </c>
      <c r="H121" s="1">
        <f t="shared" si="47"/>
        <v>2.66</v>
      </c>
      <c r="I121" s="1">
        <f t="shared" si="43"/>
        <v>1.1080856100000001</v>
      </c>
      <c r="J121" s="1">
        <v>0</v>
      </c>
      <c r="K121" s="1">
        <v>0</v>
      </c>
      <c r="L121" s="13">
        <v>0</v>
      </c>
      <c r="M121" s="1">
        <v>0.13324</v>
      </c>
      <c r="N121" s="13">
        <v>0</v>
      </c>
      <c r="O121" s="1">
        <v>0</v>
      </c>
      <c r="P121" s="13">
        <v>2.66</v>
      </c>
      <c r="Q121" s="1">
        <v>0.97484561000000003</v>
      </c>
      <c r="R121" s="13" t="s">
        <v>31</v>
      </c>
      <c r="S121" s="3">
        <v>1.5519143900000001</v>
      </c>
      <c r="T121" s="3">
        <v>-1.5519143900000001</v>
      </c>
      <c r="U121" s="3">
        <v>-58.342646240601503</v>
      </c>
      <c r="V121" s="53" t="s">
        <v>419</v>
      </c>
    </row>
    <row r="122" spans="1:22" ht="78.75" x14ac:dyDescent="0.25">
      <c r="A122" s="7" t="s">
        <v>112</v>
      </c>
      <c r="B122" s="47" t="s">
        <v>269</v>
      </c>
      <c r="C122" s="7" t="s">
        <v>270</v>
      </c>
      <c r="D122" s="3">
        <v>1.51</v>
      </c>
      <c r="E122" s="3">
        <v>0</v>
      </c>
      <c r="F122" s="3" t="s">
        <v>31</v>
      </c>
      <c r="G122" s="1">
        <f t="shared" si="48"/>
        <v>1.51</v>
      </c>
      <c r="H122" s="1">
        <f t="shared" si="47"/>
        <v>1.51</v>
      </c>
      <c r="I122" s="1">
        <f t="shared" si="43"/>
        <v>1.1986710299999999</v>
      </c>
      <c r="J122" s="1">
        <v>0</v>
      </c>
      <c r="K122" s="1">
        <v>0</v>
      </c>
      <c r="L122" s="13">
        <v>0</v>
      </c>
      <c r="M122" s="1">
        <v>0.15092</v>
      </c>
      <c r="N122" s="13">
        <v>1.51</v>
      </c>
      <c r="O122" s="1">
        <v>1.03275103</v>
      </c>
      <c r="P122" s="13">
        <v>0</v>
      </c>
      <c r="Q122" s="1">
        <v>1.4999999999999999E-2</v>
      </c>
      <c r="R122" s="13" t="s">
        <v>31</v>
      </c>
      <c r="S122" s="3">
        <v>0.31132897000000015</v>
      </c>
      <c r="T122" s="3">
        <v>-0.31132897000000015</v>
      </c>
      <c r="U122" s="3">
        <v>-20.617812582781468</v>
      </c>
      <c r="V122" s="53" t="s">
        <v>420</v>
      </c>
    </row>
    <row r="123" spans="1:22" ht="63" x14ac:dyDescent="0.25">
      <c r="A123" s="7" t="s">
        <v>113</v>
      </c>
      <c r="B123" s="58" t="s">
        <v>274</v>
      </c>
      <c r="C123" s="59" t="s">
        <v>273</v>
      </c>
      <c r="D123" s="3">
        <v>5.89</v>
      </c>
      <c r="E123" s="3">
        <v>0</v>
      </c>
      <c r="F123" s="3" t="s">
        <v>31</v>
      </c>
      <c r="G123" s="1">
        <f t="shared" ref="G123" si="49">D123-E123</f>
        <v>5.89</v>
      </c>
      <c r="H123" s="1">
        <f t="shared" si="47"/>
        <v>5.89</v>
      </c>
      <c r="I123" s="1">
        <f t="shared" ref="I123" si="50">K123+M123+O123+Q123</f>
        <v>4.5080539999999996</v>
      </c>
      <c r="J123" s="1">
        <v>0</v>
      </c>
      <c r="K123" s="1">
        <v>0</v>
      </c>
      <c r="L123" s="13">
        <v>5.89</v>
      </c>
      <c r="M123" s="1">
        <v>4.5080539999999996</v>
      </c>
      <c r="N123" s="13">
        <v>0</v>
      </c>
      <c r="O123" s="1">
        <v>0</v>
      </c>
      <c r="P123" s="13">
        <v>0</v>
      </c>
      <c r="Q123" s="1">
        <v>0</v>
      </c>
      <c r="R123" s="13" t="s">
        <v>31</v>
      </c>
      <c r="S123" s="3">
        <v>1.3819460000000001</v>
      </c>
      <c r="T123" s="3">
        <v>-1.3819460000000001</v>
      </c>
      <c r="U123" s="3">
        <v>-23.462580645161292</v>
      </c>
      <c r="V123" s="53" t="s">
        <v>421</v>
      </c>
    </row>
    <row r="124" spans="1:22" ht="78.75" x14ac:dyDescent="0.25">
      <c r="A124" s="7" t="s">
        <v>114</v>
      </c>
      <c r="B124" s="58" t="s">
        <v>163</v>
      </c>
      <c r="C124" s="59" t="s">
        <v>164</v>
      </c>
      <c r="D124" s="3">
        <v>3.71</v>
      </c>
      <c r="E124" s="9">
        <v>0</v>
      </c>
      <c r="F124" s="3" t="s">
        <v>31</v>
      </c>
      <c r="G124" s="1">
        <f t="shared" ref="G124:G133" si="51">D124-E124</f>
        <v>3.71</v>
      </c>
      <c r="H124" s="1">
        <f t="shared" si="47"/>
        <v>3.71</v>
      </c>
      <c r="I124" s="1">
        <f t="shared" ref="I124:I133" si="52">K124+M124+O124+Q124</f>
        <v>3.2632059999999998</v>
      </c>
      <c r="J124" s="1">
        <v>0</v>
      </c>
      <c r="K124" s="1">
        <v>0</v>
      </c>
      <c r="L124" s="13">
        <v>3.71</v>
      </c>
      <c r="M124" s="1">
        <v>3.2632059999999998</v>
      </c>
      <c r="N124" s="13">
        <v>0</v>
      </c>
      <c r="O124" s="1">
        <v>0</v>
      </c>
      <c r="P124" s="13">
        <v>0</v>
      </c>
      <c r="Q124" s="1">
        <v>0</v>
      </c>
      <c r="R124" s="13" t="s">
        <v>31</v>
      </c>
      <c r="S124" s="3">
        <v>0.44679400000000014</v>
      </c>
      <c r="T124" s="3">
        <v>-0.44679400000000014</v>
      </c>
      <c r="U124" s="3">
        <v>-12.042964959568737</v>
      </c>
      <c r="V124" s="48" t="s">
        <v>422</v>
      </c>
    </row>
    <row r="125" spans="1:22" ht="63" x14ac:dyDescent="0.25">
      <c r="A125" s="7" t="s">
        <v>481</v>
      </c>
      <c r="B125" s="47" t="s">
        <v>177</v>
      </c>
      <c r="C125" s="52" t="s">
        <v>178</v>
      </c>
      <c r="D125" s="3">
        <v>1.1499999999999999</v>
      </c>
      <c r="E125" s="9">
        <v>0</v>
      </c>
      <c r="F125" s="3" t="s">
        <v>31</v>
      </c>
      <c r="G125" s="1">
        <f t="shared" si="51"/>
        <v>1.1499999999999999</v>
      </c>
      <c r="H125" s="1">
        <f t="shared" si="47"/>
        <v>1.1499999999999999</v>
      </c>
      <c r="I125" s="1">
        <f t="shared" si="52"/>
        <v>1.46</v>
      </c>
      <c r="J125" s="1">
        <v>1.1499999999999999</v>
      </c>
      <c r="K125" s="1">
        <v>1.46</v>
      </c>
      <c r="L125" s="13">
        <v>0</v>
      </c>
      <c r="M125" s="1">
        <v>0</v>
      </c>
      <c r="N125" s="13">
        <v>0</v>
      </c>
      <c r="O125" s="1">
        <v>0</v>
      </c>
      <c r="P125" s="13">
        <v>0</v>
      </c>
      <c r="Q125" s="1">
        <v>0</v>
      </c>
      <c r="R125" s="13" t="s">
        <v>31</v>
      </c>
      <c r="S125" s="3">
        <v>-0.31000000000000005</v>
      </c>
      <c r="T125" s="3">
        <v>0.31000000000000005</v>
      </c>
      <c r="U125" s="3">
        <v>26.956521739130441</v>
      </c>
      <c r="V125" s="48" t="s">
        <v>423</v>
      </c>
    </row>
    <row r="126" spans="1:22" ht="63" x14ac:dyDescent="0.25">
      <c r="A126" s="7" t="s">
        <v>482</v>
      </c>
      <c r="B126" s="58" t="s">
        <v>165</v>
      </c>
      <c r="C126" s="59" t="s">
        <v>166</v>
      </c>
      <c r="D126" s="3">
        <v>6.45</v>
      </c>
      <c r="E126" s="9">
        <v>0</v>
      </c>
      <c r="F126" s="3" t="s">
        <v>31</v>
      </c>
      <c r="G126" s="1">
        <f t="shared" si="51"/>
        <v>6.45</v>
      </c>
      <c r="H126" s="1">
        <f t="shared" si="47"/>
        <v>6.45</v>
      </c>
      <c r="I126" s="1">
        <f t="shared" si="52"/>
        <v>0</v>
      </c>
      <c r="J126" s="1">
        <v>0</v>
      </c>
      <c r="K126" s="1">
        <v>0</v>
      </c>
      <c r="L126" s="13">
        <v>0</v>
      </c>
      <c r="M126" s="1">
        <v>0</v>
      </c>
      <c r="N126" s="13">
        <v>0</v>
      </c>
      <c r="O126" s="1">
        <v>0</v>
      </c>
      <c r="P126" s="13">
        <v>6.45</v>
      </c>
      <c r="Q126" s="1">
        <v>0</v>
      </c>
      <c r="R126" s="13" t="s">
        <v>31</v>
      </c>
      <c r="S126" s="3">
        <v>6.45</v>
      </c>
      <c r="T126" s="3">
        <v>-6.45</v>
      </c>
      <c r="U126" s="3">
        <v>-100</v>
      </c>
      <c r="V126" s="48" t="s">
        <v>424</v>
      </c>
    </row>
    <row r="127" spans="1:22" ht="63" x14ac:dyDescent="0.25">
      <c r="A127" s="7" t="s">
        <v>483</v>
      </c>
      <c r="B127" s="47" t="s">
        <v>173</v>
      </c>
      <c r="C127" s="65" t="s">
        <v>172</v>
      </c>
      <c r="D127" s="3">
        <v>1.31</v>
      </c>
      <c r="E127" s="9">
        <v>0.11</v>
      </c>
      <c r="F127" s="3" t="s">
        <v>31</v>
      </c>
      <c r="G127" s="1">
        <f t="shared" si="51"/>
        <v>1.2</v>
      </c>
      <c r="H127" s="1">
        <f t="shared" si="47"/>
        <v>1.2</v>
      </c>
      <c r="I127" s="1">
        <f t="shared" si="52"/>
        <v>0.78</v>
      </c>
      <c r="J127" s="1">
        <v>1.2</v>
      </c>
      <c r="K127" s="1">
        <v>0.78</v>
      </c>
      <c r="L127" s="13">
        <v>0</v>
      </c>
      <c r="M127" s="1">
        <v>0</v>
      </c>
      <c r="N127" s="13">
        <v>0</v>
      </c>
      <c r="O127" s="1">
        <v>0</v>
      </c>
      <c r="P127" s="13">
        <v>0</v>
      </c>
      <c r="Q127" s="1">
        <v>0</v>
      </c>
      <c r="R127" s="13" t="s">
        <v>31</v>
      </c>
      <c r="S127" s="3">
        <v>0.41999999999999993</v>
      </c>
      <c r="T127" s="3">
        <v>-0.41999999999999993</v>
      </c>
      <c r="U127" s="3">
        <v>-35</v>
      </c>
      <c r="V127" s="48" t="s">
        <v>425</v>
      </c>
    </row>
    <row r="128" spans="1:22" ht="63" x14ac:dyDescent="0.25">
      <c r="A128" s="7" t="s">
        <v>484</v>
      </c>
      <c r="B128" s="81" t="s">
        <v>223</v>
      </c>
      <c r="C128" s="81" t="s">
        <v>224</v>
      </c>
      <c r="D128" s="3">
        <v>1.55</v>
      </c>
      <c r="E128" s="9">
        <v>0</v>
      </c>
      <c r="F128" s="3" t="s">
        <v>31</v>
      </c>
      <c r="G128" s="1">
        <f t="shared" si="51"/>
        <v>1.55</v>
      </c>
      <c r="H128" s="1">
        <f t="shared" si="47"/>
        <v>1.55</v>
      </c>
      <c r="I128" s="1">
        <f t="shared" si="52"/>
        <v>3.6650000000000002E-2</v>
      </c>
      <c r="J128" s="1">
        <v>1.55</v>
      </c>
      <c r="K128" s="1">
        <v>3.6650000000000002E-2</v>
      </c>
      <c r="L128" s="13">
        <v>0</v>
      </c>
      <c r="M128" s="1">
        <v>0</v>
      </c>
      <c r="N128" s="13">
        <v>0</v>
      </c>
      <c r="O128" s="1">
        <v>0</v>
      </c>
      <c r="P128" s="13">
        <v>0</v>
      </c>
      <c r="Q128" s="1">
        <v>0</v>
      </c>
      <c r="R128" s="13" t="s">
        <v>31</v>
      </c>
      <c r="S128" s="3">
        <v>1.51335</v>
      </c>
      <c r="T128" s="3">
        <v>-1.51335</v>
      </c>
      <c r="U128" s="3">
        <v>-97.635483870967732</v>
      </c>
      <c r="V128" s="48" t="s">
        <v>426</v>
      </c>
    </row>
    <row r="129" spans="1:22" ht="47.25" x14ac:dyDescent="0.25">
      <c r="A129" s="7" t="s">
        <v>485</v>
      </c>
      <c r="B129" s="81" t="s">
        <v>225</v>
      </c>
      <c r="C129" s="7" t="s">
        <v>226</v>
      </c>
      <c r="D129" s="3">
        <v>0.24</v>
      </c>
      <c r="E129" s="9">
        <v>0</v>
      </c>
      <c r="F129" s="3" t="s">
        <v>31</v>
      </c>
      <c r="G129" s="1">
        <f t="shared" si="51"/>
        <v>0.24</v>
      </c>
      <c r="H129" s="1">
        <f t="shared" si="47"/>
        <v>0.24</v>
      </c>
      <c r="I129" s="1">
        <f t="shared" si="52"/>
        <v>0.21402476000000001</v>
      </c>
      <c r="J129" s="1">
        <v>0.24</v>
      </c>
      <c r="K129" s="1">
        <v>0.21402476000000001</v>
      </c>
      <c r="L129" s="13">
        <v>0</v>
      </c>
      <c r="M129" s="1">
        <v>0</v>
      </c>
      <c r="N129" s="13">
        <v>0</v>
      </c>
      <c r="O129" s="1">
        <v>0</v>
      </c>
      <c r="P129" s="13">
        <v>0</v>
      </c>
      <c r="Q129" s="1">
        <v>0</v>
      </c>
      <c r="R129" s="13" t="s">
        <v>31</v>
      </c>
      <c r="S129" s="3">
        <v>2.5975239999999983E-2</v>
      </c>
      <c r="T129" s="3">
        <v>-2.5975239999999983E-2</v>
      </c>
      <c r="U129" s="3">
        <v>-10.823016666666661</v>
      </c>
      <c r="V129" s="48" t="s">
        <v>427</v>
      </c>
    </row>
    <row r="130" spans="1:22" ht="47.25" x14ac:dyDescent="0.25">
      <c r="A130" s="7" t="s">
        <v>486</v>
      </c>
      <c r="B130" s="48" t="s">
        <v>227</v>
      </c>
      <c r="C130" s="48" t="s">
        <v>228</v>
      </c>
      <c r="D130" s="3">
        <v>0.25</v>
      </c>
      <c r="E130" s="9">
        <v>0</v>
      </c>
      <c r="F130" s="3" t="s">
        <v>31</v>
      </c>
      <c r="G130" s="1">
        <f t="shared" si="51"/>
        <v>0.25</v>
      </c>
      <c r="H130" s="1">
        <f t="shared" si="47"/>
        <v>0.25</v>
      </c>
      <c r="I130" s="1">
        <f t="shared" si="52"/>
        <v>0.17368</v>
      </c>
      <c r="J130" s="1">
        <v>0</v>
      </c>
      <c r="K130" s="1">
        <v>4.6800000000000001E-3</v>
      </c>
      <c r="L130" s="13">
        <v>0.25</v>
      </c>
      <c r="M130" s="1">
        <v>0.16900000000000001</v>
      </c>
      <c r="N130" s="13">
        <v>0</v>
      </c>
      <c r="O130" s="1">
        <v>0</v>
      </c>
      <c r="P130" s="13">
        <v>0</v>
      </c>
      <c r="Q130" s="1">
        <v>0</v>
      </c>
      <c r="R130" s="13" t="s">
        <v>31</v>
      </c>
      <c r="S130" s="3">
        <v>7.6319999999999999E-2</v>
      </c>
      <c r="T130" s="3">
        <v>-7.6319999999999999E-2</v>
      </c>
      <c r="U130" s="3">
        <v>-30.527999999999999</v>
      </c>
      <c r="V130" s="48" t="s">
        <v>428</v>
      </c>
    </row>
    <row r="131" spans="1:22" ht="47.25" x14ac:dyDescent="0.25">
      <c r="A131" s="7" t="s">
        <v>487</v>
      </c>
      <c r="B131" s="47" t="s">
        <v>229</v>
      </c>
      <c r="C131" s="7" t="s">
        <v>230</v>
      </c>
      <c r="D131" s="3">
        <v>0.56000000000000005</v>
      </c>
      <c r="E131" s="9">
        <v>0</v>
      </c>
      <c r="F131" s="3" t="s">
        <v>31</v>
      </c>
      <c r="G131" s="1">
        <f t="shared" si="51"/>
        <v>0.56000000000000005</v>
      </c>
      <c r="H131" s="1">
        <f t="shared" si="47"/>
        <v>0.56000000000000005</v>
      </c>
      <c r="I131" s="1">
        <f t="shared" si="52"/>
        <v>0.33</v>
      </c>
      <c r="J131" s="1">
        <v>0.56000000000000005</v>
      </c>
      <c r="K131" s="1">
        <v>0.33</v>
      </c>
      <c r="L131" s="13">
        <v>0</v>
      </c>
      <c r="M131" s="1">
        <v>0</v>
      </c>
      <c r="N131" s="13">
        <v>0</v>
      </c>
      <c r="O131" s="1">
        <v>0</v>
      </c>
      <c r="P131" s="13">
        <v>0</v>
      </c>
      <c r="Q131" s="1">
        <v>0</v>
      </c>
      <c r="R131" s="13" t="s">
        <v>31</v>
      </c>
      <c r="S131" s="3">
        <v>0.23000000000000004</v>
      </c>
      <c r="T131" s="3">
        <v>-0.23000000000000004</v>
      </c>
      <c r="U131" s="3">
        <v>-41.071428571428577</v>
      </c>
      <c r="V131" s="48" t="s">
        <v>429</v>
      </c>
    </row>
    <row r="132" spans="1:22" ht="78.75" x14ac:dyDescent="0.25">
      <c r="A132" s="7" t="s">
        <v>488</v>
      </c>
      <c r="B132" s="47" t="s">
        <v>231</v>
      </c>
      <c r="C132" s="7" t="s">
        <v>232</v>
      </c>
      <c r="D132" s="3">
        <v>0.3</v>
      </c>
      <c r="E132" s="9">
        <v>0</v>
      </c>
      <c r="F132" s="3" t="s">
        <v>31</v>
      </c>
      <c r="G132" s="1">
        <f t="shared" si="51"/>
        <v>0.3</v>
      </c>
      <c r="H132" s="1">
        <f t="shared" si="47"/>
        <v>0.3</v>
      </c>
      <c r="I132" s="1">
        <f t="shared" si="52"/>
        <v>0.39421297999999999</v>
      </c>
      <c r="J132" s="1">
        <v>0.3</v>
      </c>
      <c r="K132" s="1">
        <v>0.39421297999999999</v>
      </c>
      <c r="L132" s="13">
        <v>0</v>
      </c>
      <c r="M132" s="1">
        <v>0</v>
      </c>
      <c r="N132" s="13">
        <v>0</v>
      </c>
      <c r="O132" s="1">
        <v>0</v>
      </c>
      <c r="P132" s="13">
        <v>0</v>
      </c>
      <c r="Q132" s="1">
        <v>0</v>
      </c>
      <c r="R132" s="13" t="s">
        <v>31</v>
      </c>
      <c r="S132" s="3">
        <v>-9.4212980000000002E-2</v>
      </c>
      <c r="T132" s="3">
        <v>9.4212980000000002E-2</v>
      </c>
      <c r="U132" s="3">
        <v>31.40432666666667</v>
      </c>
      <c r="V132" s="48" t="s">
        <v>430</v>
      </c>
    </row>
    <row r="133" spans="1:22" ht="78.75" x14ac:dyDescent="0.25">
      <c r="A133" s="7" t="s">
        <v>489</v>
      </c>
      <c r="B133" s="48" t="s">
        <v>233</v>
      </c>
      <c r="C133" s="7" t="s">
        <v>234</v>
      </c>
      <c r="D133" s="3">
        <v>0.66</v>
      </c>
      <c r="E133" s="9">
        <v>0</v>
      </c>
      <c r="F133" s="3" t="s">
        <v>31</v>
      </c>
      <c r="G133" s="1">
        <f t="shared" si="51"/>
        <v>0.66</v>
      </c>
      <c r="H133" s="1">
        <f t="shared" si="47"/>
        <v>0.66</v>
      </c>
      <c r="I133" s="1">
        <f t="shared" si="52"/>
        <v>0.50396258000000005</v>
      </c>
      <c r="J133" s="1">
        <v>0.06</v>
      </c>
      <c r="K133" s="1">
        <v>6.3420000000000004E-2</v>
      </c>
      <c r="L133" s="13">
        <v>0.23</v>
      </c>
      <c r="M133" s="1">
        <v>0.22693577000000001</v>
      </c>
      <c r="N133" s="13">
        <v>0.37</v>
      </c>
      <c r="O133" s="1">
        <v>0.21360681000000001</v>
      </c>
      <c r="P133" s="13">
        <v>0</v>
      </c>
      <c r="Q133" s="1">
        <v>0</v>
      </c>
      <c r="R133" s="13" t="s">
        <v>31</v>
      </c>
      <c r="S133" s="3">
        <v>0.15603741999999998</v>
      </c>
      <c r="T133" s="3">
        <v>-0.15603741999999998</v>
      </c>
      <c r="U133" s="3">
        <v>-23.64203333333333</v>
      </c>
      <c r="V133" s="48" t="s">
        <v>431</v>
      </c>
    </row>
    <row r="134" spans="1:22" ht="31.5" x14ac:dyDescent="0.25">
      <c r="A134" s="94" t="s">
        <v>115</v>
      </c>
      <c r="B134" s="46" t="s">
        <v>116</v>
      </c>
      <c r="C134" s="94" t="s">
        <v>33</v>
      </c>
      <c r="D134" s="3" t="s">
        <v>31</v>
      </c>
      <c r="E134" s="3" t="s">
        <v>31</v>
      </c>
      <c r="F134" s="3" t="s">
        <v>31</v>
      </c>
      <c r="G134" s="3" t="s">
        <v>31</v>
      </c>
      <c r="H134" s="3" t="s">
        <v>31</v>
      </c>
      <c r="I134" s="3" t="s">
        <v>31</v>
      </c>
      <c r="J134" s="3" t="s">
        <v>31</v>
      </c>
      <c r="K134" s="3" t="s">
        <v>31</v>
      </c>
      <c r="L134" s="3" t="s">
        <v>31</v>
      </c>
      <c r="M134" s="3" t="s">
        <v>31</v>
      </c>
      <c r="N134" s="3" t="s">
        <v>31</v>
      </c>
      <c r="O134" s="3" t="s">
        <v>31</v>
      </c>
      <c r="P134" s="3" t="s">
        <v>31</v>
      </c>
      <c r="Q134" s="3" t="s">
        <v>31</v>
      </c>
      <c r="R134" s="3" t="s">
        <v>31</v>
      </c>
      <c r="S134" s="3" t="s">
        <v>31</v>
      </c>
      <c r="T134" s="3" t="s">
        <v>31</v>
      </c>
      <c r="U134" s="3" t="s">
        <v>31</v>
      </c>
      <c r="V134" s="96" t="s">
        <v>31</v>
      </c>
    </row>
    <row r="135" spans="1:22" ht="31.5" x14ac:dyDescent="0.25">
      <c r="A135" s="52" t="s">
        <v>117</v>
      </c>
      <c r="B135" s="87" t="s">
        <v>118</v>
      </c>
      <c r="C135" s="94" t="s">
        <v>33</v>
      </c>
      <c r="D135" s="3">
        <f t="shared" ref="D135:Q135" si="53">SUM(D136:D144)</f>
        <v>16.899999999999999</v>
      </c>
      <c r="E135" s="3">
        <f t="shared" si="53"/>
        <v>15.68</v>
      </c>
      <c r="F135" s="3">
        <f t="shared" si="53"/>
        <v>0</v>
      </c>
      <c r="G135" s="3">
        <f t="shared" si="53"/>
        <v>1.22</v>
      </c>
      <c r="H135" s="3">
        <f t="shared" si="53"/>
        <v>1.22</v>
      </c>
      <c r="I135" s="3">
        <f t="shared" si="53"/>
        <v>0.29136083000000002</v>
      </c>
      <c r="J135" s="3">
        <f t="shared" si="53"/>
        <v>0</v>
      </c>
      <c r="K135" s="3">
        <f t="shared" si="53"/>
        <v>7.0000000000000007E-2</v>
      </c>
      <c r="L135" s="3">
        <f t="shared" si="53"/>
        <v>0</v>
      </c>
      <c r="M135" s="3">
        <f t="shared" si="53"/>
        <v>0.22136083000000001</v>
      </c>
      <c r="N135" s="3">
        <f t="shared" si="53"/>
        <v>0</v>
      </c>
      <c r="O135" s="3">
        <f t="shared" si="53"/>
        <v>0</v>
      </c>
      <c r="P135" s="3">
        <f t="shared" si="53"/>
        <v>1.22</v>
      </c>
      <c r="Q135" s="3">
        <f t="shared" si="53"/>
        <v>0</v>
      </c>
      <c r="R135" s="3" t="s">
        <v>31</v>
      </c>
      <c r="S135" s="3">
        <v>0.92863916999999996</v>
      </c>
      <c r="T135" s="3">
        <v>-0.92863916999999996</v>
      </c>
      <c r="U135" s="3">
        <v>-76.117964754098352</v>
      </c>
      <c r="V135" s="96" t="s">
        <v>31</v>
      </c>
    </row>
    <row r="136" spans="1:22" ht="47.25" x14ac:dyDescent="0.25">
      <c r="A136" s="7" t="s">
        <v>119</v>
      </c>
      <c r="B136" s="11" t="s">
        <v>197</v>
      </c>
      <c r="C136" s="11" t="s">
        <v>131</v>
      </c>
      <c r="D136" s="3">
        <v>1.03</v>
      </c>
      <c r="E136" s="3">
        <v>1.03</v>
      </c>
      <c r="F136" s="3">
        <v>0</v>
      </c>
      <c r="G136" s="3">
        <f>D136-E136</f>
        <v>0</v>
      </c>
      <c r="H136" s="1" t="s">
        <v>31</v>
      </c>
      <c r="I136" s="1">
        <f t="shared" ref="I136:I144" si="54">K136+M136+O136+Q136</f>
        <v>0</v>
      </c>
      <c r="J136" s="3" t="s">
        <v>31</v>
      </c>
      <c r="K136" s="3">
        <v>0</v>
      </c>
      <c r="L136" s="3" t="s">
        <v>31</v>
      </c>
      <c r="M136" s="3">
        <v>0</v>
      </c>
      <c r="N136" s="3" t="s">
        <v>31</v>
      </c>
      <c r="O136" s="3">
        <v>0</v>
      </c>
      <c r="P136" s="3" t="s">
        <v>31</v>
      </c>
      <c r="Q136" s="3">
        <v>0</v>
      </c>
      <c r="R136" s="3" t="s">
        <v>31</v>
      </c>
      <c r="S136" s="3" t="s">
        <v>31</v>
      </c>
      <c r="T136" s="3" t="s">
        <v>31</v>
      </c>
      <c r="U136" s="3" t="s">
        <v>31</v>
      </c>
      <c r="V136" s="82" t="s">
        <v>432</v>
      </c>
    </row>
    <row r="137" spans="1:22" ht="47.25" x14ac:dyDescent="0.25">
      <c r="A137" s="7" t="s">
        <v>490</v>
      </c>
      <c r="B137" s="49" t="s">
        <v>338</v>
      </c>
      <c r="C137" s="83" t="s">
        <v>339</v>
      </c>
      <c r="D137" s="3">
        <v>1.1399999999999999</v>
      </c>
      <c r="E137" s="3">
        <v>0</v>
      </c>
      <c r="F137" s="3">
        <v>0</v>
      </c>
      <c r="G137" s="3">
        <f>D137-E137</f>
        <v>1.1399999999999999</v>
      </c>
      <c r="H137" s="1">
        <f>J137+L137+N137+P137</f>
        <v>1.1399999999999999</v>
      </c>
      <c r="I137" s="1">
        <f>K137+M137+O137+Q137</f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1.1399999999999999</v>
      </c>
      <c r="Q137" s="3">
        <v>0</v>
      </c>
      <c r="R137" s="3" t="s">
        <v>31</v>
      </c>
      <c r="S137" s="3">
        <v>1.1399999999999999</v>
      </c>
      <c r="T137" s="3">
        <v>-1.1399999999999999</v>
      </c>
      <c r="U137" s="3">
        <v>-100</v>
      </c>
      <c r="V137" s="82" t="s">
        <v>433</v>
      </c>
    </row>
    <row r="138" spans="1:22" ht="47.25" x14ac:dyDescent="0.25">
      <c r="A138" s="7" t="s">
        <v>122</v>
      </c>
      <c r="B138" s="11" t="s">
        <v>198</v>
      </c>
      <c r="C138" s="11" t="s">
        <v>133</v>
      </c>
      <c r="D138" s="3">
        <v>1.03</v>
      </c>
      <c r="E138" s="3">
        <v>1.03</v>
      </c>
      <c r="F138" s="3">
        <v>0</v>
      </c>
      <c r="G138" s="3">
        <f t="shared" ref="G138:G144" si="55">D138-E138</f>
        <v>0</v>
      </c>
      <c r="H138" s="1" t="s">
        <v>31</v>
      </c>
      <c r="I138" s="1">
        <f t="shared" si="54"/>
        <v>0</v>
      </c>
      <c r="J138" s="3" t="s">
        <v>31</v>
      </c>
      <c r="K138" s="3">
        <v>0</v>
      </c>
      <c r="L138" s="3" t="s">
        <v>31</v>
      </c>
      <c r="M138" s="3">
        <v>0</v>
      </c>
      <c r="N138" s="3" t="s">
        <v>31</v>
      </c>
      <c r="O138" s="3">
        <v>0</v>
      </c>
      <c r="P138" s="3" t="s">
        <v>31</v>
      </c>
      <c r="Q138" s="3">
        <v>0</v>
      </c>
      <c r="R138" s="3" t="s">
        <v>31</v>
      </c>
      <c r="S138" s="3" t="s">
        <v>31</v>
      </c>
      <c r="T138" s="3" t="s">
        <v>31</v>
      </c>
      <c r="U138" s="3" t="s">
        <v>31</v>
      </c>
      <c r="V138" s="48" t="s">
        <v>434</v>
      </c>
    </row>
    <row r="139" spans="1:22" ht="47.25" x14ac:dyDescent="0.25">
      <c r="A139" s="7" t="s">
        <v>123</v>
      </c>
      <c r="B139" s="84" t="s">
        <v>120</v>
      </c>
      <c r="C139" s="83" t="s">
        <v>121</v>
      </c>
      <c r="D139" s="3">
        <v>5.39</v>
      </c>
      <c r="E139" s="3">
        <v>5.39</v>
      </c>
      <c r="F139" s="3">
        <v>0</v>
      </c>
      <c r="G139" s="3">
        <f t="shared" si="55"/>
        <v>0</v>
      </c>
      <c r="H139" s="1" t="s">
        <v>31</v>
      </c>
      <c r="I139" s="1">
        <f t="shared" si="54"/>
        <v>0</v>
      </c>
      <c r="J139" s="3" t="s">
        <v>31</v>
      </c>
      <c r="K139" s="3">
        <v>0</v>
      </c>
      <c r="L139" s="3" t="s">
        <v>31</v>
      </c>
      <c r="M139" s="3">
        <v>0</v>
      </c>
      <c r="N139" s="3" t="s">
        <v>31</v>
      </c>
      <c r="O139" s="3">
        <v>0</v>
      </c>
      <c r="P139" s="3" t="s">
        <v>31</v>
      </c>
      <c r="Q139" s="3">
        <v>0</v>
      </c>
      <c r="R139" s="3" t="s">
        <v>31</v>
      </c>
      <c r="S139" s="3" t="s">
        <v>31</v>
      </c>
      <c r="T139" s="3" t="s">
        <v>31</v>
      </c>
      <c r="U139" s="3" t="s">
        <v>31</v>
      </c>
      <c r="V139" s="48" t="s">
        <v>435</v>
      </c>
    </row>
    <row r="140" spans="1:22" x14ac:dyDescent="0.25">
      <c r="A140" s="7" t="s">
        <v>127</v>
      </c>
      <c r="B140" s="54" t="s">
        <v>128</v>
      </c>
      <c r="C140" s="10" t="s">
        <v>129</v>
      </c>
      <c r="D140" s="3">
        <v>1.46</v>
      </c>
      <c r="E140" s="3">
        <v>1.46</v>
      </c>
      <c r="F140" s="3">
        <v>0</v>
      </c>
      <c r="G140" s="3">
        <f t="shared" si="55"/>
        <v>0</v>
      </c>
      <c r="H140" s="1" t="s">
        <v>31</v>
      </c>
      <c r="I140" s="1">
        <f t="shared" si="54"/>
        <v>0</v>
      </c>
      <c r="J140" s="3" t="s">
        <v>31</v>
      </c>
      <c r="K140" s="3">
        <v>0</v>
      </c>
      <c r="L140" s="3" t="s">
        <v>31</v>
      </c>
      <c r="M140" s="3">
        <v>0</v>
      </c>
      <c r="N140" s="3" t="s">
        <v>31</v>
      </c>
      <c r="O140" s="3">
        <v>0</v>
      </c>
      <c r="P140" s="3" t="s">
        <v>31</v>
      </c>
      <c r="Q140" s="3">
        <v>0</v>
      </c>
      <c r="R140" s="3" t="s">
        <v>31</v>
      </c>
      <c r="S140" s="3" t="s">
        <v>31</v>
      </c>
      <c r="T140" s="3" t="s">
        <v>31</v>
      </c>
      <c r="U140" s="3" t="s">
        <v>31</v>
      </c>
      <c r="V140" s="48" t="s">
        <v>436</v>
      </c>
    </row>
    <row r="141" spans="1:22" ht="47.25" x14ac:dyDescent="0.25">
      <c r="A141" s="7" t="s">
        <v>491</v>
      </c>
      <c r="B141" s="11" t="s">
        <v>197</v>
      </c>
      <c r="C141" s="11" t="s">
        <v>135</v>
      </c>
      <c r="D141" s="3">
        <v>1.03</v>
      </c>
      <c r="E141" s="3">
        <v>1.03</v>
      </c>
      <c r="F141" s="3">
        <v>0</v>
      </c>
      <c r="G141" s="3">
        <f t="shared" si="55"/>
        <v>0</v>
      </c>
      <c r="H141" s="1" t="s">
        <v>31</v>
      </c>
      <c r="I141" s="1">
        <f t="shared" si="54"/>
        <v>0</v>
      </c>
      <c r="J141" s="3" t="s">
        <v>31</v>
      </c>
      <c r="K141" s="3">
        <v>0</v>
      </c>
      <c r="L141" s="3" t="s">
        <v>31</v>
      </c>
      <c r="M141" s="3">
        <v>0</v>
      </c>
      <c r="N141" s="3" t="s">
        <v>31</v>
      </c>
      <c r="O141" s="3">
        <v>0</v>
      </c>
      <c r="P141" s="3" t="s">
        <v>31</v>
      </c>
      <c r="Q141" s="3">
        <v>0</v>
      </c>
      <c r="R141" s="3" t="s">
        <v>31</v>
      </c>
      <c r="S141" s="3" t="s">
        <v>31</v>
      </c>
      <c r="T141" s="3" t="s">
        <v>31</v>
      </c>
      <c r="U141" s="3" t="s">
        <v>31</v>
      </c>
      <c r="V141" s="48" t="s">
        <v>437</v>
      </c>
    </row>
    <row r="142" spans="1:22" ht="47.25" x14ac:dyDescent="0.25">
      <c r="A142" s="7" t="s">
        <v>130</v>
      </c>
      <c r="B142" s="11" t="s">
        <v>199</v>
      </c>
      <c r="C142" s="11" t="s">
        <v>136</v>
      </c>
      <c r="D142" s="3">
        <v>1.03</v>
      </c>
      <c r="E142" s="3">
        <v>1.03</v>
      </c>
      <c r="F142" s="3">
        <v>0</v>
      </c>
      <c r="G142" s="3">
        <f t="shared" si="55"/>
        <v>0</v>
      </c>
      <c r="H142" s="1" t="s">
        <v>31</v>
      </c>
      <c r="I142" s="1">
        <f t="shared" si="54"/>
        <v>0</v>
      </c>
      <c r="J142" s="3" t="s">
        <v>31</v>
      </c>
      <c r="K142" s="3">
        <v>0</v>
      </c>
      <c r="L142" s="3" t="s">
        <v>31</v>
      </c>
      <c r="M142" s="3">
        <v>0</v>
      </c>
      <c r="N142" s="3" t="s">
        <v>31</v>
      </c>
      <c r="O142" s="3">
        <v>0</v>
      </c>
      <c r="P142" s="3" t="s">
        <v>31</v>
      </c>
      <c r="Q142" s="3">
        <v>0</v>
      </c>
      <c r="R142" s="3" t="s">
        <v>31</v>
      </c>
      <c r="S142" s="3" t="s">
        <v>31</v>
      </c>
      <c r="T142" s="3" t="s">
        <v>31</v>
      </c>
      <c r="U142" s="3" t="s">
        <v>31</v>
      </c>
      <c r="V142" s="48" t="s">
        <v>438</v>
      </c>
    </row>
    <row r="143" spans="1:22" ht="31.5" x14ac:dyDescent="0.25">
      <c r="A143" s="7" t="s">
        <v>132</v>
      </c>
      <c r="B143" s="63" t="s">
        <v>124</v>
      </c>
      <c r="C143" s="83" t="s">
        <v>125</v>
      </c>
      <c r="D143" s="3">
        <v>0.08</v>
      </c>
      <c r="E143" s="3">
        <v>0</v>
      </c>
      <c r="F143" s="3">
        <v>0</v>
      </c>
      <c r="G143" s="3">
        <f t="shared" si="55"/>
        <v>0.08</v>
      </c>
      <c r="H143" s="1">
        <f t="shared" ref="H143" si="56">J143+L143+N143+P143</f>
        <v>0.08</v>
      </c>
      <c r="I143" s="1">
        <f t="shared" si="54"/>
        <v>0.29136083000000002</v>
      </c>
      <c r="J143" s="3">
        <v>0</v>
      </c>
      <c r="K143" s="3">
        <v>7.0000000000000007E-2</v>
      </c>
      <c r="L143" s="3">
        <v>0</v>
      </c>
      <c r="M143" s="3">
        <v>0.22136083000000001</v>
      </c>
      <c r="N143" s="3">
        <v>0</v>
      </c>
      <c r="O143" s="3">
        <v>0</v>
      </c>
      <c r="P143" s="3">
        <v>0.08</v>
      </c>
      <c r="Q143" s="3">
        <v>0</v>
      </c>
      <c r="R143" s="3" t="s">
        <v>31</v>
      </c>
      <c r="S143" s="3">
        <v>-0.21136083</v>
      </c>
      <c r="T143" s="3">
        <v>0.21136083</v>
      </c>
      <c r="U143" s="3">
        <v>264.20103749999998</v>
      </c>
      <c r="V143" s="48" t="s">
        <v>126</v>
      </c>
    </row>
    <row r="144" spans="1:22" x14ac:dyDescent="0.25">
      <c r="A144" s="7" t="s">
        <v>134</v>
      </c>
      <c r="B144" s="58" t="s">
        <v>200</v>
      </c>
      <c r="C144" s="59" t="s">
        <v>137</v>
      </c>
      <c r="D144" s="3">
        <v>4.71</v>
      </c>
      <c r="E144" s="3">
        <v>4.71</v>
      </c>
      <c r="F144" s="3">
        <v>0</v>
      </c>
      <c r="G144" s="3">
        <f t="shared" si="55"/>
        <v>0</v>
      </c>
      <c r="H144" s="1" t="s">
        <v>31</v>
      </c>
      <c r="I144" s="1">
        <f t="shared" si="54"/>
        <v>0</v>
      </c>
      <c r="J144" s="3" t="s">
        <v>31</v>
      </c>
      <c r="K144" s="3">
        <v>0</v>
      </c>
      <c r="L144" s="3" t="s">
        <v>31</v>
      </c>
      <c r="M144" s="3">
        <v>0</v>
      </c>
      <c r="N144" s="3" t="s">
        <v>31</v>
      </c>
      <c r="O144" s="3">
        <v>0</v>
      </c>
      <c r="P144" s="3" t="s">
        <v>31</v>
      </c>
      <c r="Q144" s="3">
        <v>0</v>
      </c>
      <c r="R144" s="3" t="s">
        <v>31</v>
      </c>
      <c r="S144" s="3" t="s">
        <v>31</v>
      </c>
      <c r="T144" s="3" t="s">
        <v>31</v>
      </c>
      <c r="U144" s="3" t="s">
        <v>31</v>
      </c>
      <c r="V144" s="48" t="s">
        <v>235</v>
      </c>
    </row>
  </sheetData>
  <mergeCells count="24">
    <mergeCell ref="T15:U16"/>
    <mergeCell ref="V15:V17"/>
    <mergeCell ref="F16:F17"/>
    <mergeCell ref="G16:G17"/>
    <mergeCell ref="H16:I16"/>
    <mergeCell ref="J16:K16"/>
    <mergeCell ref="L16:M16"/>
    <mergeCell ref="N16:O16"/>
    <mergeCell ref="P16:Q16"/>
    <mergeCell ref="R16:R17"/>
    <mergeCell ref="S16:S17"/>
    <mergeCell ref="F15:G15"/>
    <mergeCell ref="H15:Q15"/>
    <mergeCell ref="R15:S15"/>
    <mergeCell ref="S2:V2"/>
    <mergeCell ref="A4:V4"/>
    <mergeCell ref="H5:I5"/>
    <mergeCell ref="G8:P8"/>
    <mergeCell ref="H12:Q12"/>
    <mergeCell ref="A15:A17"/>
    <mergeCell ref="B15:B17"/>
    <mergeCell ref="C15:C17"/>
    <mergeCell ref="D15:D17"/>
    <mergeCell ref="E15:E17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8:B71 B109:B110">
      <formula1>900</formula1>
    </dataValidation>
  </dataValidations>
  <pageMargins left="0" right="0" top="0" bottom="0" header="0.31496062992125984" footer="0.31496062992125984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2025-10-30T07:24:15Z</cp:lastPrinted>
  <dcterms:created xsi:type="dcterms:W3CDTF">2024-08-26T09:08:42Z</dcterms:created>
  <dcterms:modified xsi:type="dcterms:W3CDTF">2026-02-16T05:56:26Z</dcterms:modified>
</cp:coreProperties>
</file>